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mc:AlternateContent xmlns:mc="http://schemas.openxmlformats.org/markup-compatibility/2006">
    <mc:Choice Requires="x15">
      <x15ac:absPath xmlns:x15ac="http://schemas.microsoft.com/office/spreadsheetml/2010/11/ac" url="R:\Financial Aid\Communication\2627\Billing Worksheets\"/>
    </mc:Choice>
  </mc:AlternateContent>
  <xr:revisionPtr revIDLastSave="0" documentId="13_ncr:1_{C87C44A9-1548-431F-BFB5-F2927B016B20}" xr6:coauthVersionLast="47" xr6:coauthVersionMax="47" xr10:uidLastSave="{00000000-0000-0000-0000-000000000000}"/>
  <workbookProtection workbookAlgorithmName="SHA-512" workbookHashValue="cQOoTWqkd+SFyPRcDF5tuyvkOa5UBRCVkbOuvp20QVxtoRNL77f/h9ukdcBBnx7AzcMngii1xETpgCEQZ5FIow==" workbookSaltValue="wPzmChMDo63hudynmpVZ1g==" workbookSpinCount="100000" lockStructure="1"/>
  <bookViews>
    <workbookView xWindow="28680" yWindow="-120" windowWidth="29040" windowHeight="15720" xr2:uid="{00000000-000D-0000-FFFF-FFFF00000000}"/>
  </bookViews>
  <sheets>
    <sheet name="Traditional Students" sheetId="1" r:id="rId1"/>
    <sheet name="College of Prof. Studies" sheetId="3" r:id="rId2"/>
    <sheet name="Language" sheetId="4" state="hidden" r:id="rId3"/>
    <sheet name="Data" sheetId="2" state="hidden" r:id="rId4"/>
  </sheets>
  <externalReferences>
    <externalReference r:id="rId5"/>
  </externalReferences>
  <definedNames>
    <definedName name="Credits" localSheetId="1">[1]Data!$A$1:$A$17</definedName>
    <definedName name="Credits">Data!$A$1:$A$17</definedName>
    <definedName name="_xlnm.Print_Area" localSheetId="1">'College of Prof. Studies'!$A$1:$N$40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9" i="3" l="1"/>
  <c r="P16" i="3" s="1"/>
  <c r="O24" i="3" s="1"/>
  <c r="P9" i="1"/>
  <c r="P23" i="1" s="1"/>
  <c r="O31" i="1" s="1"/>
  <c r="B17" i="2"/>
  <c r="B16" i="2"/>
  <c r="B15" i="2"/>
  <c r="B14" i="2"/>
  <c r="B8" i="2"/>
  <c r="B9" i="2"/>
  <c r="B10" i="2"/>
  <c r="B11" i="2"/>
  <c r="B12" i="2"/>
  <c r="B13" i="2"/>
  <c r="B7" i="2"/>
  <c r="B6" i="2"/>
  <c r="B5" i="2"/>
  <c r="B4" i="2"/>
  <c r="B3" i="2"/>
  <c r="B2" i="2"/>
  <c r="B1" i="2"/>
  <c r="G14" i="1"/>
  <c r="G15" i="1" l="1"/>
  <c r="G18" i="1"/>
  <c r="G33" i="1" l="1"/>
  <c r="G32" i="1"/>
  <c r="G31" i="1"/>
  <c r="G26" i="3" l="1"/>
  <c r="G25" i="3"/>
  <c r="G24" i="3"/>
  <c r="G16" i="1" l="1"/>
  <c r="M25" i="3" l="1"/>
  <c r="M24" i="3"/>
  <c r="M19" i="3"/>
  <c r="K19" i="3"/>
  <c r="I19" i="3"/>
  <c r="M13" i="3"/>
  <c r="I13" i="3"/>
  <c r="M12" i="3"/>
  <c r="K12" i="3"/>
  <c r="I12" i="3"/>
  <c r="M11" i="3"/>
  <c r="K11" i="3"/>
  <c r="I11" i="3"/>
  <c r="G28" i="3"/>
  <c r="M27" i="3"/>
  <c r="K27" i="3"/>
  <c r="I27" i="3"/>
  <c r="M26" i="3"/>
  <c r="G23" i="3"/>
  <c r="M22" i="3"/>
  <c r="K22" i="3"/>
  <c r="I22" i="3"/>
  <c r="M21" i="3"/>
  <c r="K21" i="3"/>
  <c r="I21" i="3"/>
  <c r="M20" i="3"/>
  <c r="K20" i="3"/>
  <c r="I20" i="3"/>
  <c r="M18" i="3"/>
  <c r="K18" i="3"/>
  <c r="I18" i="3"/>
  <c r="M17" i="3"/>
  <c r="K17" i="3"/>
  <c r="I17" i="3"/>
  <c r="M29" i="3" l="1"/>
  <c r="G19" i="3"/>
  <c r="G29" i="3" s="1"/>
  <c r="G13" i="3"/>
  <c r="K14" i="3"/>
  <c r="M14" i="3"/>
  <c r="I14" i="3"/>
  <c r="G12" i="3"/>
  <c r="I24" i="3"/>
  <c r="I25" i="3"/>
  <c r="I29" i="3" s="1"/>
  <c r="I26" i="3"/>
  <c r="G11" i="3"/>
  <c r="K24" i="3"/>
  <c r="K25" i="3"/>
  <c r="K26" i="3"/>
  <c r="K29" i="3" s="1"/>
  <c r="M31" i="3" l="1"/>
  <c r="I31" i="3"/>
  <c r="K31" i="3"/>
  <c r="G14" i="3"/>
  <c r="G31" i="3" s="1"/>
  <c r="M26" i="1" l="1"/>
  <c r="K26" i="1"/>
  <c r="I26" i="1"/>
  <c r="G36" i="1"/>
  <c r="I35" i="1"/>
  <c r="M34" i="1"/>
  <c r="K34" i="1"/>
  <c r="I34" i="1"/>
  <c r="M31" i="1"/>
  <c r="G30" i="1"/>
  <c r="M29" i="1"/>
  <c r="K29" i="1"/>
  <c r="I29" i="1"/>
  <c r="M28" i="1"/>
  <c r="K28" i="1"/>
  <c r="I28" i="1"/>
  <c r="M27" i="1"/>
  <c r="K27" i="1"/>
  <c r="I27" i="1"/>
  <c r="M25" i="1"/>
  <c r="K25" i="1"/>
  <c r="I25" i="1"/>
  <c r="M24" i="1"/>
  <c r="K24" i="1"/>
  <c r="I24" i="1"/>
  <c r="M20" i="1"/>
  <c r="I20" i="1"/>
  <c r="G20" i="1" l="1"/>
  <c r="I31" i="1"/>
  <c r="K31" i="1"/>
  <c r="G26" i="1"/>
  <c r="G19" i="1"/>
  <c r="M19" i="1" s="1"/>
  <c r="M18" i="1"/>
  <c r="M17" i="1"/>
  <c r="K17" i="1"/>
  <c r="I17" i="1"/>
  <c r="M13" i="1"/>
  <c r="K13" i="1"/>
  <c r="I13" i="1"/>
  <c r="M11" i="1"/>
  <c r="K11" i="1"/>
  <c r="I11" i="1"/>
  <c r="M21" i="1" l="1"/>
  <c r="I19" i="1"/>
  <c r="K19" i="1"/>
  <c r="G17" i="1"/>
  <c r="I18" i="1"/>
  <c r="K18" i="1"/>
  <c r="G13" i="1"/>
  <c r="G11" i="1"/>
  <c r="G37" i="1"/>
  <c r="G21" i="1" l="1"/>
  <c r="G39" i="1" s="1"/>
  <c r="I21" i="1"/>
  <c r="K21" i="1"/>
  <c r="M33" i="1"/>
  <c r="K33" i="1"/>
  <c r="I33" i="1"/>
  <c r="M32" i="1"/>
  <c r="K32" i="1"/>
  <c r="I32" i="1"/>
  <c r="M37" i="1" l="1"/>
  <c r="M39" i="1" s="1"/>
  <c r="K37" i="1"/>
  <c r="K39" i="1" s="1"/>
  <c r="I37" i="1"/>
  <c r="I39" i="1" s="1"/>
</calcChain>
</file>

<file path=xl/sharedStrings.xml><?xml version="1.0" encoding="utf-8"?>
<sst xmlns="http://schemas.openxmlformats.org/spreadsheetml/2006/main" count="184" uniqueCount="115">
  <si>
    <t>Fees:</t>
  </si>
  <si>
    <t>Activity Fee</t>
  </si>
  <si>
    <r>
      <t>Tuition</t>
    </r>
    <r>
      <rPr>
        <vertAlign val="superscript"/>
        <sz val="11"/>
        <color theme="1"/>
        <rFont val="Calibri"/>
        <family val="2"/>
        <scheme val="minor"/>
      </rPr>
      <t>1</t>
    </r>
  </si>
  <si>
    <r>
      <t>Technology Fee</t>
    </r>
    <r>
      <rPr>
        <vertAlign val="superscript"/>
        <sz val="11"/>
        <color theme="1"/>
        <rFont val="Calibri"/>
        <family val="2"/>
        <scheme val="minor"/>
      </rPr>
      <t>2</t>
    </r>
  </si>
  <si>
    <t>ANNUAL</t>
  </si>
  <si>
    <t>FALL</t>
  </si>
  <si>
    <t>SPRING</t>
  </si>
  <si>
    <t>Yes</t>
  </si>
  <si>
    <t>No</t>
  </si>
  <si>
    <t>Total Charges:</t>
  </si>
  <si>
    <t>CHARGES</t>
  </si>
  <si>
    <t>Outside Scholarship(s)</t>
  </si>
  <si>
    <t>Other Assistance</t>
  </si>
  <si>
    <t>Payment(s) Made</t>
  </si>
  <si>
    <t>Total Credits:</t>
  </si>
  <si>
    <t>CREDITS</t>
  </si>
  <si>
    <t>Estimated Balance:</t>
  </si>
  <si>
    <t>Notes:</t>
  </si>
  <si>
    <r>
      <t xml:space="preserve">Financial Aid | University Hall 255 | Ph: 303-871-4020 | Fax: 303-871-2341 | </t>
    </r>
    <r>
      <rPr>
        <u/>
        <sz val="11"/>
        <color rgb="FF98002E"/>
        <rFont val="Calibri"/>
        <family val="2"/>
        <scheme val="minor"/>
      </rPr>
      <t>finaid@du.edu</t>
    </r>
    <r>
      <rPr>
        <sz val="11"/>
        <color theme="1"/>
        <rFont val="Calibri"/>
        <family val="2"/>
        <scheme val="minor"/>
      </rPr>
      <t xml:space="preserve"> | </t>
    </r>
    <r>
      <rPr>
        <u/>
        <sz val="11"/>
        <color rgb="FF98002E"/>
        <rFont val="Calibri"/>
        <family val="2"/>
        <scheme val="minor"/>
      </rPr>
      <t>www.du.edu/financialaid</t>
    </r>
  </si>
  <si>
    <t>How many credits do you plan to take each quarter?</t>
  </si>
  <si>
    <t>Student Name:</t>
  </si>
  <si>
    <t>DU ID:</t>
  </si>
  <si>
    <t>6 credits/quarter</t>
  </si>
  <si>
    <t>7 credits/quarter</t>
  </si>
  <si>
    <t>8 credits/quarter</t>
  </si>
  <si>
    <t>9 credits/quarter</t>
  </si>
  <si>
    <t>10 credits/quarter</t>
  </si>
  <si>
    <t>11 credits/quarter</t>
  </si>
  <si>
    <t>12 credits/quarter</t>
  </si>
  <si>
    <t>13 credits/quarter</t>
  </si>
  <si>
    <t>14 credits/quarter</t>
  </si>
  <si>
    <t>15 credits/quarter</t>
  </si>
  <si>
    <t>16 credits/quarter</t>
  </si>
  <si>
    <t>17 credits/quarter</t>
  </si>
  <si>
    <t>18 credits/quarter</t>
  </si>
  <si>
    <t>19 credits/quarter</t>
  </si>
  <si>
    <t>20 credits/quarter</t>
  </si>
  <si>
    <t>21 credits/quarter</t>
  </si>
  <si>
    <t>22 credits/quarter</t>
  </si>
  <si>
    <t>WINTER</t>
  </si>
  <si>
    <t>Health &amp; Counseling Fee</t>
  </si>
  <si>
    <t>Are you a music student?</t>
  </si>
  <si>
    <t>J-Mac: Double Room</t>
  </si>
  <si>
    <t>Centennial Halls: Double Room</t>
  </si>
  <si>
    <t>Off Campus</t>
  </si>
  <si>
    <t xml:space="preserve">Meal Plan: </t>
  </si>
  <si>
    <t>None</t>
  </si>
  <si>
    <t>DU Scholarships and Grants</t>
  </si>
  <si>
    <t>Colorado Student Grant</t>
  </si>
  <si>
    <t>Federal Pell Grant</t>
  </si>
  <si>
    <t>Federal SEOG Grant</t>
  </si>
  <si>
    <t>Uneven Outside Scholarship(s)</t>
  </si>
  <si>
    <t>Not eligible for COF</t>
  </si>
  <si>
    <t>4 credits/quarter</t>
  </si>
  <si>
    <t>Will you use DU's health insurance?</t>
  </si>
  <si>
    <r>
      <t>College Opportunity Fund</t>
    </r>
    <r>
      <rPr>
        <vertAlign val="superscript"/>
        <sz val="11"/>
        <color theme="1"/>
        <rFont val="Calibri"/>
        <family val="2"/>
        <scheme val="minor"/>
      </rPr>
      <t>3</t>
    </r>
  </si>
  <si>
    <r>
      <t>Direct Subsidized Loan</t>
    </r>
    <r>
      <rPr>
        <vertAlign val="superscript"/>
        <sz val="11"/>
        <color theme="1"/>
        <rFont val="Calibri"/>
        <family val="2"/>
        <scheme val="minor"/>
      </rPr>
      <t>4</t>
    </r>
  </si>
  <si>
    <r>
      <t>Direct Unsubsidized Loan</t>
    </r>
    <r>
      <rPr>
        <vertAlign val="superscript"/>
        <sz val="11"/>
        <color theme="1"/>
        <rFont val="Calibri"/>
        <family val="2"/>
        <scheme val="minor"/>
      </rPr>
      <t>4</t>
    </r>
  </si>
  <si>
    <r>
      <t>Direct Parent PLUS Loan</t>
    </r>
    <r>
      <rPr>
        <vertAlign val="superscript"/>
        <sz val="11"/>
        <color theme="1"/>
        <rFont val="Calibri"/>
        <family val="2"/>
        <scheme val="minor"/>
      </rPr>
      <t>5</t>
    </r>
  </si>
  <si>
    <r>
      <rPr>
        <vertAlign val="superscript"/>
        <sz val="11"/>
        <color theme="1"/>
        <rFont val="Calibri"/>
        <family val="2"/>
        <scheme val="minor"/>
      </rPr>
      <t>2</t>
    </r>
    <r>
      <rPr>
        <sz val="11"/>
        <color theme="1"/>
        <rFont val="Calibri"/>
        <family val="2"/>
        <scheme val="minor"/>
      </rPr>
      <t>Technology fees are $4 per credit.</t>
    </r>
  </si>
  <si>
    <r>
      <t>Other Fees</t>
    </r>
    <r>
      <rPr>
        <vertAlign val="superscript"/>
        <sz val="11"/>
        <color theme="1"/>
        <rFont val="Calibri"/>
        <family val="2"/>
        <scheme val="minor"/>
      </rPr>
      <t>3</t>
    </r>
  </si>
  <si>
    <t>Nagel Hall: Single in Suite</t>
  </si>
  <si>
    <t>Dimond Family Residential Village: Double</t>
  </si>
  <si>
    <t>Centennial Towers: Double in Suite</t>
  </si>
  <si>
    <t>Nelson Hall: Double in Suite</t>
  </si>
  <si>
    <t>Nelson Hall: Single in Suite</t>
  </si>
  <si>
    <t>Nelson Hall: Double in Apartment</t>
  </si>
  <si>
    <t>Nelson Hall: Single in Apartment</t>
  </si>
  <si>
    <t>Nagel Hall: Double in Suite</t>
  </si>
  <si>
    <t>Nagel Hall: Single in Apartment</t>
  </si>
  <si>
    <r>
      <rPr>
        <vertAlign val="superscript"/>
        <sz val="11"/>
        <color theme="1"/>
        <rFont val="Calibri"/>
        <family val="2"/>
        <scheme val="minor"/>
      </rPr>
      <t>4</t>
    </r>
    <r>
      <rPr>
        <sz val="11"/>
        <color theme="1"/>
        <rFont val="Calibri"/>
        <family val="2"/>
        <scheme val="minor"/>
      </rPr>
      <t>This worksheet automatically deducts the 1.057% origination fee from the Direct Subsidized and Unsubsidized loan amounts.</t>
    </r>
  </si>
  <si>
    <t>Centennial Halls: Single Room</t>
  </si>
  <si>
    <t>J-Mac: Single Room</t>
  </si>
  <si>
    <t>Hilltop: One-Bedroom Apt</t>
  </si>
  <si>
    <t>Hilltop: Double Room, 2-Bedroom Apt</t>
  </si>
  <si>
    <t>Hilltop: Single Room, 2-Bedroom Apt</t>
  </si>
  <si>
    <t>Lynn Marie: Single Room, 2-Bedroom Apt</t>
  </si>
  <si>
    <t>Lynn Marie: One-Bedroom Apt</t>
  </si>
  <si>
    <t>Lynn Marie: Studio Apt</t>
  </si>
  <si>
    <t>Mesa: One-Bedroom Apt</t>
  </si>
  <si>
    <t>Mesa: Single Room, 2-Bedroom Apt</t>
  </si>
  <si>
    <t>Mesa: Studio Apt</t>
  </si>
  <si>
    <t>Ridgeline: One-Bedroom Apt</t>
  </si>
  <si>
    <t>Ridgeline: Single Room, 2-Bedroom Apt</t>
  </si>
  <si>
    <t>Summit: One-Bedroom Apt</t>
  </si>
  <si>
    <t>UPlace: Single Room, 2-Bedroom Apt</t>
  </si>
  <si>
    <t>UPlace: One-Bedroom Apt</t>
  </si>
  <si>
    <t>4D House (the Hub): Single Room</t>
  </si>
  <si>
    <t>Transfer House (TLC): Double Room</t>
  </si>
  <si>
    <t>Transfer House (TLC): Single Room</t>
  </si>
  <si>
    <t>175 Block w/ $330 Meal Plan Cash</t>
  </si>
  <si>
    <t>150 Block w/ $330 Meal Plan Cash</t>
  </si>
  <si>
    <t>125 Block w/ $330 Meal Plan Cash</t>
  </si>
  <si>
    <r>
      <t xml:space="preserve">2026-27 Estimated Billing Worksheet
</t>
    </r>
    <r>
      <rPr>
        <b/>
        <i/>
        <sz val="16"/>
        <color theme="1"/>
        <rFont val="Calibri"/>
        <family val="2"/>
        <scheme val="minor"/>
      </rPr>
      <t xml:space="preserve">Traditional </t>
    </r>
    <r>
      <rPr>
        <b/>
        <i/>
        <sz val="14"/>
        <color theme="1"/>
        <rFont val="Calibri"/>
        <family val="2"/>
        <scheme val="minor"/>
      </rPr>
      <t>Undergraduate Students</t>
    </r>
  </si>
  <si>
    <r>
      <t xml:space="preserve">This worksheet is designed to help you estimate your invoices throughout the academic year. In order to complete this worksheet, you'll need a copy of your most recent 2026-27 financial aid offer. Fill in the sections highlighted in blue. You will likely not have all the types of aid listed in the "credits" section. Please remember that this worksheet is only a planning tool. Additional, unanticipated charges or credits may be included on your actual invoice. 
</t>
    </r>
    <r>
      <rPr>
        <b/>
        <i/>
        <sz val="10"/>
        <color rgb="FF000000"/>
        <rFont val="Calibri"/>
        <family val="2"/>
        <scheme val="minor"/>
      </rPr>
      <t>If you're enrolled in the College of Prof. Studies Bachelor's Completion Program, click on the "College of Prof. Studies" tab at the bottom to use that worksheet instead.</t>
    </r>
  </si>
  <si>
    <r>
      <rPr>
        <vertAlign val="superscript"/>
        <sz val="11"/>
        <color theme="1"/>
        <rFont val="Calibri"/>
        <family val="2"/>
        <scheme val="minor"/>
      </rPr>
      <t>1</t>
    </r>
    <r>
      <rPr>
        <sz val="11"/>
        <color theme="1"/>
        <rFont val="Calibri"/>
        <family val="2"/>
        <scheme val="minor"/>
      </rPr>
      <t>Tuition is charged at a flat rate for students enrolled in 12-18 credits per quarter (which is considered full-time). Students enrolled in less than
  12 credits will be charged $1,770 per credit. Students enrolled in more than 18 credits will be charged $21,240 + $1,770 per credit over 18.</t>
    </r>
  </si>
  <si>
    <r>
      <rPr>
        <vertAlign val="superscript"/>
        <sz val="11"/>
        <color theme="1"/>
        <rFont val="Calibri"/>
        <family val="2"/>
        <scheme val="minor"/>
      </rPr>
      <t>2</t>
    </r>
    <r>
      <rPr>
        <sz val="11"/>
        <color theme="1"/>
        <rFont val="Calibri"/>
        <family val="2"/>
        <scheme val="minor"/>
      </rPr>
      <t>Technology fees are $8 per credit. If you will be enrolled in less than 6 credits, you will not be eligible for most types of federal aid.</t>
    </r>
  </si>
  <si>
    <r>
      <t xml:space="preserve">2026-27 Estimated Billing Worksheet
</t>
    </r>
    <r>
      <rPr>
        <b/>
        <i/>
        <sz val="16"/>
        <color theme="1"/>
        <rFont val="Calibri"/>
        <family val="2"/>
        <scheme val="minor"/>
      </rPr>
      <t xml:space="preserve">College of Prof. Studies Bachelor's Completion </t>
    </r>
    <r>
      <rPr>
        <b/>
        <i/>
        <sz val="14"/>
        <color theme="1"/>
        <rFont val="Calibri"/>
        <family val="2"/>
        <scheme val="minor"/>
      </rPr>
      <t>Students</t>
    </r>
  </si>
  <si>
    <t>This worksheet is designed to help you estimate your invoices throughout the academic year. In order to complete this worksheet, you'll need a copy of your most recent 2026-27 financial aid offer. Fill in the sections highlighted in blue; if a field doesn't apply to you, leave it blank. You will likely not have all the types of aid listed in the "credits" section. Please remember that this worksheet is only a planning tool. Additional unanticipated charges or credits may be included on your actual invoice.</t>
  </si>
  <si>
    <r>
      <rPr>
        <vertAlign val="superscript"/>
        <sz val="11"/>
        <color theme="1"/>
        <rFont val="Calibri"/>
        <family val="2"/>
        <scheme val="minor"/>
      </rPr>
      <t>1</t>
    </r>
    <r>
      <rPr>
        <sz val="11"/>
        <color theme="1"/>
        <rFont val="Calibri"/>
        <family val="2"/>
        <scheme val="minor"/>
      </rPr>
      <t>Tuition for the 2026-2027 academic year is $603 per credit. If you will be enrolled in less than 6 credits, you will not be eligible for most types
  of federal aid.</t>
    </r>
  </si>
  <si>
    <r>
      <rPr>
        <vertAlign val="superscript"/>
        <sz val="11"/>
        <color theme="1"/>
        <rFont val="Calibri"/>
        <family val="2"/>
        <scheme val="minor"/>
      </rPr>
      <t>3</t>
    </r>
    <r>
      <rPr>
        <sz val="11"/>
        <color theme="1"/>
        <rFont val="Calibri"/>
        <family val="2"/>
        <scheme val="minor"/>
      </rPr>
      <t>Some programs and courses charge an additional fee (such as the Learning Effectiveness Program, some biology labs, etc.).</t>
    </r>
  </si>
  <si>
    <r>
      <rPr>
        <vertAlign val="superscript"/>
        <sz val="11"/>
        <color theme="1"/>
        <rFont val="Calibri"/>
        <family val="2"/>
        <scheme val="minor"/>
      </rPr>
      <t>5</t>
    </r>
    <r>
      <rPr>
        <sz val="11"/>
        <color theme="1"/>
        <rFont val="Calibri"/>
        <family val="2"/>
        <scheme val="minor"/>
      </rPr>
      <t xml:space="preserve">This worksheet automatically deducts the 4.228% origination fee from the Direct Parent PLUS loan amount. Beginning with the 2026-27 academic year, Parent PLUS loan borrowing amounts will be capped at $20,000 per year with a maximum aggregate of $65,000 per dependent student for borrowers who do not meet the loan limit legacy provision. Learn more at </t>
    </r>
    <r>
      <rPr>
        <b/>
        <sz val="11"/>
        <color theme="1"/>
        <rFont val="Calibri"/>
        <family val="2"/>
        <scheme val="minor"/>
      </rPr>
      <t>www.du.edu/federal-updates</t>
    </r>
    <r>
      <rPr>
        <sz val="11"/>
        <color theme="1"/>
        <rFont val="Calibri"/>
        <family val="2"/>
        <scheme val="minor"/>
      </rPr>
      <t>.</t>
    </r>
  </si>
  <si>
    <r>
      <rPr>
        <vertAlign val="superscript"/>
        <sz val="11"/>
        <color theme="1"/>
        <rFont val="Calibri"/>
        <family val="2"/>
        <scheme val="minor"/>
      </rPr>
      <t>3</t>
    </r>
    <r>
      <rPr>
        <sz val="11"/>
        <color theme="1"/>
        <rFont val="Calibri"/>
        <family val="2"/>
        <scheme val="minor"/>
      </rPr>
      <t xml:space="preserve">Students eligible for the College Opportunity Fund can receive $38.67 per credit. Learn more at  </t>
    </r>
    <r>
      <rPr>
        <sz val="11"/>
        <color rgb="FF98002E"/>
        <rFont val="Calibri"/>
        <family val="2"/>
        <scheme val="minor"/>
      </rPr>
      <t>www.du.edu/financialaid/cof</t>
    </r>
    <r>
      <rPr>
        <sz val="11"/>
        <color theme="1"/>
        <rFont val="Calibri"/>
        <family val="2"/>
        <scheme val="minor"/>
      </rPr>
      <t xml:space="preserve">. </t>
    </r>
  </si>
  <si>
    <r>
      <t>Room</t>
    </r>
    <r>
      <rPr>
        <vertAlign val="superscript"/>
        <sz val="11"/>
        <color theme="1"/>
        <rFont val="Calibri"/>
        <family val="2"/>
        <scheme val="minor"/>
      </rPr>
      <t>4</t>
    </r>
    <r>
      <rPr>
        <sz val="11"/>
        <color theme="1"/>
        <rFont val="Calibri"/>
        <family val="2"/>
        <scheme val="minor"/>
      </rPr>
      <t>:</t>
    </r>
  </si>
  <si>
    <r>
      <t>College Opportunity Fund</t>
    </r>
    <r>
      <rPr>
        <vertAlign val="superscript"/>
        <sz val="11"/>
        <color theme="1"/>
        <rFont val="Calibri"/>
        <family val="2"/>
        <scheme val="minor"/>
      </rPr>
      <t>5</t>
    </r>
  </si>
  <si>
    <r>
      <t>Direct Subsidized Loan</t>
    </r>
    <r>
      <rPr>
        <vertAlign val="superscript"/>
        <sz val="11"/>
        <color theme="1"/>
        <rFont val="Calibri"/>
        <family val="2"/>
        <scheme val="minor"/>
      </rPr>
      <t>6</t>
    </r>
  </si>
  <si>
    <r>
      <t>Direct Unsubsidized Loan</t>
    </r>
    <r>
      <rPr>
        <vertAlign val="superscript"/>
        <sz val="11"/>
        <color theme="1"/>
        <rFont val="Calibri"/>
        <family val="2"/>
        <scheme val="minor"/>
      </rPr>
      <t>6</t>
    </r>
  </si>
  <si>
    <r>
      <t>Direct Parent PLUS Loan</t>
    </r>
    <r>
      <rPr>
        <vertAlign val="superscript"/>
        <sz val="11"/>
        <color theme="1"/>
        <rFont val="Calibri"/>
        <family val="2"/>
        <scheme val="minor"/>
      </rPr>
      <t>7</t>
    </r>
  </si>
  <si>
    <r>
      <t>Admission/Housing Deposit</t>
    </r>
    <r>
      <rPr>
        <vertAlign val="superscript"/>
        <sz val="11"/>
        <color theme="1"/>
        <rFont val="Calibri"/>
        <family val="2"/>
        <scheme val="minor"/>
      </rPr>
      <t>9</t>
    </r>
  </si>
  <si>
    <r>
      <rPr>
        <vertAlign val="superscript"/>
        <sz val="11"/>
        <color theme="1"/>
        <rFont val="Calibri"/>
        <family val="2"/>
        <scheme val="minor"/>
      </rPr>
      <t>5</t>
    </r>
    <r>
      <rPr>
        <sz val="11"/>
        <color theme="1"/>
        <rFont val="Calibri"/>
        <family val="2"/>
        <scheme val="minor"/>
      </rPr>
      <t xml:space="preserve">Students eligible for the College Opportunity Fund can receive $38.67 per credit. Learn more at  </t>
    </r>
    <r>
      <rPr>
        <sz val="11"/>
        <color rgb="FF98002E"/>
        <rFont val="Calibri"/>
        <family val="2"/>
        <scheme val="minor"/>
      </rPr>
      <t>www.du.edu/financialaid/cof</t>
    </r>
    <r>
      <rPr>
        <sz val="11"/>
        <color theme="1"/>
        <rFont val="Calibri"/>
        <family val="2"/>
        <scheme val="minor"/>
      </rPr>
      <t xml:space="preserve">. </t>
    </r>
  </si>
  <si>
    <r>
      <rPr>
        <vertAlign val="superscript"/>
        <sz val="11"/>
        <color theme="1"/>
        <rFont val="Calibri"/>
        <family val="2"/>
        <scheme val="minor"/>
      </rPr>
      <t>6</t>
    </r>
    <r>
      <rPr>
        <sz val="11"/>
        <color theme="1"/>
        <rFont val="Calibri"/>
        <family val="2"/>
        <scheme val="minor"/>
      </rPr>
      <t>This worksheet automatically deducts the 1.057% origination fee from the Direct Subsidized and Unsubsidized loan amounts.</t>
    </r>
  </si>
  <si>
    <r>
      <rPr>
        <vertAlign val="superscript"/>
        <sz val="11"/>
        <color theme="1"/>
        <rFont val="Calibri"/>
        <family val="2"/>
        <scheme val="minor"/>
      </rPr>
      <t>7</t>
    </r>
    <r>
      <rPr>
        <sz val="11"/>
        <color theme="1"/>
        <rFont val="Calibri"/>
        <family val="2"/>
        <scheme val="minor"/>
      </rPr>
      <t>This worksheet automatically deducts the 4.228% origination fee from the Direct Parent PLUS loan amount. Beginning with the 2026-27 academic year, Parent PLUS loan borrowing amounts will be capped at $20,000 per year with a maximum aggregate of $65,000 per dependent student for borrowers who do not meet the loan limit legacy provision. Learn more at</t>
    </r>
    <r>
      <rPr>
        <b/>
        <sz val="11"/>
        <color theme="1"/>
        <rFont val="Calibri"/>
        <family val="2"/>
        <scheme val="minor"/>
      </rPr>
      <t xml:space="preserve"> www.du.edu/federal-updates</t>
    </r>
    <r>
      <rPr>
        <sz val="11"/>
        <color theme="1"/>
        <rFont val="Calibri"/>
        <family val="2"/>
        <scheme val="minor"/>
      </rPr>
      <t xml:space="preserve">. </t>
    </r>
  </si>
  <si>
    <r>
      <rPr>
        <vertAlign val="superscript"/>
        <sz val="11"/>
        <color theme="1"/>
        <rFont val="Calibri"/>
        <family val="2"/>
        <scheme val="minor"/>
      </rPr>
      <t>8</t>
    </r>
    <r>
      <rPr>
        <sz val="11"/>
        <color theme="1"/>
        <rFont val="Calibri"/>
        <family val="2"/>
        <scheme val="minor"/>
      </rPr>
      <t>Admission/housing deposits appear as a credit in the fall quarter (new students only).</t>
    </r>
  </si>
  <si>
    <r>
      <rPr>
        <vertAlign val="superscript"/>
        <sz val="11"/>
        <color theme="1"/>
        <rFont val="Calibri"/>
        <family val="2"/>
        <scheme val="minor"/>
      </rPr>
      <t>4</t>
    </r>
    <r>
      <rPr>
        <sz val="11"/>
        <color theme="1"/>
        <rFont val="Calibri"/>
        <family val="2"/>
        <scheme val="minor"/>
      </rPr>
      <t>Housing rates have not been finalized.</t>
    </r>
  </si>
  <si>
    <t>If you plan to be enrolled less than full time in any term, your maximun eligibility amount for your Subsidized and/or Unsubsidized loan will be adjusted so that it's proportional with your enrollment each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</si>
</sst>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i/>
      <sz val="14"/>
      <color theme="1"/>
      <name val="Calibri"/>
      <family val="2"/>
      <scheme val="minor"/>
    </font>
    <font>
      <sz val="10"/>
      <color rgb="FF000000"/>
      <name val="Calibri"/>
      <family val="2"/>
      <scheme val="minor"/>
    </font>
    <font>
      <vertAlign val="superscript"/>
      <sz val="11"/>
      <color theme="1"/>
      <name val="Calibri"/>
      <family val="2"/>
      <scheme val="minor"/>
    </font>
    <font>
      <b/>
      <i/>
      <sz val="14"/>
      <color rgb="FF98002E"/>
      <name val="Calibri"/>
      <family val="2"/>
      <scheme val="minor"/>
    </font>
    <font>
      <b/>
      <sz val="14"/>
      <color theme="1"/>
      <name val="Calibri"/>
      <family val="2"/>
      <scheme val="minor"/>
    </font>
    <font>
      <u/>
      <sz val="11"/>
      <color rgb="FF98002E"/>
      <name val="Calibri"/>
      <family val="2"/>
      <scheme val="minor"/>
    </font>
    <font>
      <b/>
      <i/>
      <sz val="16"/>
      <color theme="1"/>
      <name val="Calibri"/>
      <family val="2"/>
      <scheme val="minor"/>
    </font>
    <font>
      <b/>
      <sz val="12"/>
      <color theme="1"/>
      <name val="Calibri"/>
      <family val="2"/>
      <scheme val="minor"/>
    </font>
    <font>
      <b/>
      <i/>
      <sz val="10"/>
      <color rgb="FF000000"/>
      <name val="Calibri"/>
      <family val="2"/>
      <scheme val="minor"/>
    </font>
    <font>
      <sz val="11"/>
      <color rgb="FF98002E"/>
      <name val="Calibri"/>
      <family val="2"/>
      <scheme val="minor"/>
    </font>
    <font>
      <sz val="11"/>
      <color rgb="FFFF0000"/>
      <name val="Calibri"/>
      <family val="2"/>
      <scheme val="minor"/>
    </font>
    <font>
      <sz val="11"/>
      <color theme="0"/>
      <name val="Calibri"/>
      <family val="2"/>
      <scheme val="minor"/>
    </font>
    <font>
      <sz val="11"/>
      <color rgb="FF000000"/>
      <name val="Aptos"/>
      <family val="2"/>
    </font>
  </fonts>
  <fills count="5">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ashed">
        <color indexed="64"/>
      </right>
      <top/>
      <bottom style="dashed">
        <color indexed="64"/>
      </bottom>
      <diagonal/>
    </border>
    <border>
      <left/>
      <right/>
      <top style="double">
        <color auto="1"/>
      </top>
      <bottom style="double">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top style="dashed">
        <color auto="1"/>
      </top>
      <bottom style="dashed">
        <color auto="1"/>
      </bottom>
      <diagonal/>
    </border>
    <border>
      <left style="dashed">
        <color indexed="64"/>
      </left>
      <right style="dashed">
        <color indexed="64"/>
      </right>
      <top style="dashed">
        <color indexed="64"/>
      </top>
      <bottom/>
      <diagonal/>
    </border>
    <border>
      <left style="dashed">
        <color indexed="64"/>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2" fillId="0" borderId="2" xfId="0" applyFont="1" applyBorder="1"/>
    <xf numFmtId="0" fontId="0" fillId="0" borderId="2" xfId="0" applyBorder="1"/>
    <xf numFmtId="0" fontId="0" fillId="0" borderId="0" xfId="0" applyAlignment="1">
      <alignment horizontal="left" indent="2"/>
    </xf>
    <xf numFmtId="0" fontId="0" fillId="0" borderId="2" xfId="0" applyBorder="1" applyAlignment="1">
      <alignment horizontal="center"/>
    </xf>
    <xf numFmtId="44" fontId="2" fillId="0" borderId="2" xfId="1" applyFont="1" applyBorder="1" applyAlignment="1">
      <alignment horizontal="center"/>
    </xf>
    <xf numFmtId="44" fontId="0" fillId="0" borderId="0" xfId="1" applyFont="1"/>
    <xf numFmtId="0" fontId="5" fillId="0" borderId="0" xfId="0" applyFont="1" applyAlignment="1">
      <alignment horizontal="left" wrapText="1" indent="1"/>
    </xf>
    <xf numFmtId="0" fontId="7" fillId="0" borderId="0" xfId="0" applyFont="1" applyAlignment="1">
      <alignment horizontal="left"/>
    </xf>
    <xf numFmtId="0" fontId="0" fillId="0" borderId="3" xfId="0" applyBorder="1"/>
    <xf numFmtId="44" fontId="0" fillId="0" borderId="3" xfId="1" applyFont="1" applyBorder="1"/>
    <xf numFmtId="0" fontId="0" fillId="0" borderId="0" xfId="0" applyAlignment="1">
      <alignment horizontal="left"/>
    </xf>
    <xf numFmtId="0" fontId="2" fillId="0" borderId="0" xfId="0" applyFont="1"/>
    <xf numFmtId="44" fontId="2" fillId="0" borderId="0" xfId="1" applyFont="1"/>
    <xf numFmtId="0" fontId="0" fillId="3" borderId="0" xfId="0" applyFill="1" applyAlignment="1">
      <alignment horizontal="left"/>
    </xf>
    <xf numFmtId="0" fontId="0" fillId="3" borderId="0" xfId="0" applyFill="1"/>
    <xf numFmtId="44" fontId="0" fillId="3" borderId="0" xfId="1" applyFont="1" applyFill="1"/>
    <xf numFmtId="0" fontId="0" fillId="3" borderId="0" xfId="0" applyFill="1" applyAlignment="1">
      <alignment horizontal="left" indent="2"/>
    </xf>
    <xf numFmtId="0" fontId="0" fillId="0" borderId="7" xfId="0" applyBorder="1"/>
    <xf numFmtId="0" fontId="8" fillId="0" borderId="7" xfId="0" applyFont="1" applyBorder="1"/>
    <xf numFmtId="44" fontId="0" fillId="2" borderId="6" xfId="1" applyFont="1" applyFill="1" applyBorder="1" applyProtection="1">
      <protection locked="0"/>
    </xf>
    <xf numFmtId="44" fontId="0" fillId="2" borderId="4" xfId="1" applyFont="1" applyFill="1" applyBorder="1" applyProtection="1">
      <protection locked="0"/>
    </xf>
    <xf numFmtId="44" fontId="0" fillId="2" borderId="4" xfId="0" applyNumberFormat="1" applyFill="1" applyBorder="1" applyProtection="1">
      <protection locked="0"/>
    </xf>
    <xf numFmtId="44" fontId="0" fillId="2" borderId="5" xfId="1" applyFont="1" applyFill="1" applyBorder="1" applyProtection="1">
      <protection locked="0"/>
    </xf>
    <xf numFmtId="0" fontId="0" fillId="0" borderId="1" xfId="0" applyBorder="1"/>
    <xf numFmtId="0" fontId="3" fillId="0" borderId="1" xfId="0" applyFont="1" applyBorder="1" applyAlignment="1">
      <alignment horizontal="right" vertical="top" wrapText="1"/>
    </xf>
    <xf numFmtId="0" fontId="3" fillId="0" borderId="1" xfId="0" applyFont="1" applyBorder="1" applyAlignment="1">
      <alignment horizontal="right" vertical="top"/>
    </xf>
    <xf numFmtId="0" fontId="3" fillId="0" borderId="0" xfId="0" applyFont="1" applyAlignment="1">
      <alignment horizontal="right" vertical="top"/>
    </xf>
    <xf numFmtId="0" fontId="2" fillId="0" borderId="0" xfId="0" applyFont="1" applyAlignment="1">
      <alignment horizontal="left" wrapText="1" indent="3"/>
    </xf>
    <xf numFmtId="0" fontId="5" fillId="0" borderId="0" xfId="0" applyFont="1" applyAlignment="1" applyProtection="1">
      <alignment horizontal="center" wrapText="1"/>
      <protection locked="0"/>
    </xf>
    <xf numFmtId="0" fontId="0" fillId="2" borderId="12" xfId="0" applyFill="1" applyBorder="1" applyProtection="1">
      <protection locked="0"/>
    </xf>
    <xf numFmtId="44" fontId="0" fillId="4" borderId="3" xfId="1" applyFont="1" applyFill="1" applyBorder="1" applyProtection="1">
      <protection locked="0"/>
    </xf>
    <xf numFmtId="44" fontId="0" fillId="2" borderId="13" xfId="1" applyFont="1" applyFill="1" applyBorder="1" applyProtection="1">
      <protection locked="0"/>
    </xf>
    <xf numFmtId="44" fontId="0" fillId="0" borderId="10" xfId="1" applyFont="1" applyFill="1" applyBorder="1" applyProtection="1"/>
    <xf numFmtId="44" fontId="0" fillId="0" borderId="0" xfId="1" applyFont="1" applyFill="1" applyBorder="1" applyProtection="1"/>
    <xf numFmtId="44" fontId="11" fillId="0" borderId="7" xfId="1" applyFont="1" applyBorder="1"/>
    <xf numFmtId="0" fontId="11" fillId="0" borderId="7" xfId="0" applyFont="1" applyBorder="1"/>
    <xf numFmtId="0" fontId="0" fillId="2" borderId="11" xfId="0" applyFill="1" applyBorder="1" applyProtection="1">
      <protection locked="0"/>
    </xf>
    <xf numFmtId="44" fontId="0" fillId="0" borderId="0" xfId="1" applyFont="1" applyFill="1"/>
    <xf numFmtId="0" fontId="0" fillId="3" borderId="3" xfId="0" applyFill="1" applyBorder="1" applyAlignment="1">
      <alignment horizontal="left"/>
    </xf>
    <xf numFmtId="0" fontId="0" fillId="3" borderId="3" xfId="0" applyFill="1" applyBorder="1"/>
    <xf numFmtId="44" fontId="0" fillId="3" borderId="3" xfId="1" applyFont="1" applyFill="1" applyBorder="1"/>
    <xf numFmtId="44" fontId="0" fillId="3" borderId="0" xfId="1" applyFont="1" applyFill="1" applyBorder="1" applyProtection="1"/>
    <xf numFmtId="2" fontId="0" fillId="0" borderId="0" xfId="0" applyNumberFormat="1"/>
    <xf numFmtId="0" fontId="0" fillId="2" borderId="5" xfId="0" applyFill="1" applyBorder="1" applyProtection="1">
      <protection locked="0"/>
    </xf>
    <xf numFmtId="0" fontId="0" fillId="0" borderId="3" xfId="0" applyBorder="1" applyAlignment="1">
      <alignment horizontal="left"/>
    </xf>
    <xf numFmtId="44" fontId="0" fillId="0" borderId="3" xfId="1" applyFont="1" applyFill="1" applyBorder="1"/>
    <xf numFmtId="44" fontId="0" fillId="2" borderId="14" xfId="1" applyFont="1" applyFill="1" applyBorder="1" applyProtection="1">
      <protection locked="0"/>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15" fillId="0" borderId="0" xfId="0" applyFont="1" applyAlignment="1">
      <alignment horizontal="center"/>
    </xf>
    <xf numFmtId="0" fontId="14"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xf>
    <xf numFmtId="0" fontId="0" fillId="2" borderId="8"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0" borderId="1" xfId="0" applyBorder="1" applyAlignment="1">
      <alignment horizontal="center"/>
    </xf>
    <xf numFmtId="0" fontId="5" fillId="0" borderId="0" xfId="0" applyFont="1" applyAlignment="1">
      <alignment horizontal="left" vertical="center" wrapText="1" indent="1"/>
    </xf>
    <xf numFmtId="0" fontId="3" fillId="0" borderId="0" xfId="0" applyFont="1" applyAlignment="1">
      <alignment horizontal="right" vertical="top" wrapText="1"/>
    </xf>
    <xf numFmtId="0" fontId="3" fillId="0" borderId="0" xfId="0" applyFont="1" applyAlignment="1">
      <alignment horizontal="right" vertical="top"/>
    </xf>
    <xf numFmtId="0" fontId="0" fillId="3" borderId="0" xfId="0" applyFill="1" applyAlignment="1">
      <alignment horizontal="center"/>
    </xf>
    <xf numFmtId="0" fontId="2" fillId="0" borderId="0" xfId="0" applyFont="1" applyAlignment="1">
      <alignment horizontal="left" indent="1"/>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2" fillId="2" borderId="8"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0" fontId="5" fillId="2" borderId="8" xfId="0" applyFont="1" applyFill="1" applyBorder="1" applyAlignment="1" applyProtection="1">
      <alignment horizontal="center" wrapText="1"/>
      <protection locked="0"/>
    </xf>
    <xf numFmtId="0" fontId="5" fillId="2" borderId="10" xfId="0" applyFont="1" applyFill="1" applyBorder="1" applyAlignment="1" applyProtection="1">
      <alignment horizontal="center" wrapText="1"/>
      <protection locked="0"/>
    </xf>
    <xf numFmtId="0" fontId="5" fillId="2" borderId="9" xfId="0" applyFont="1" applyFill="1" applyBorder="1" applyAlignment="1" applyProtection="1">
      <alignment horizontal="center" wrapText="1"/>
      <protection locked="0"/>
    </xf>
    <xf numFmtId="0" fontId="0" fillId="2" borderId="10" xfId="0" applyFill="1" applyBorder="1" applyAlignment="1" applyProtection="1">
      <alignment horizontal="left"/>
      <protection locked="0"/>
    </xf>
    <xf numFmtId="0" fontId="5" fillId="0" borderId="0" xfId="0" applyFont="1" applyAlignment="1">
      <alignment horizontal="left" wrapText="1" indent="1"/>
    </xf>
    <xf numFmtId="0" fontId="16" fillId="0" borderId="0" xfId="0" applyFont="1"/>
  </cellXfs>
  <cellStyles count="2">
    <cellStyle name="Currency" xfId="1" builtinId="4"/>
    <cellStyle name="Normal" xfId="0" builtinId="0"/>
  </cellStyles>
  <dxfs count="0"/>
  <tableStyles count="0" defaultTableStyle="TableStyleMedium2" defaultPivotStyle="PivotStyleLight16"/>
  <colors>
    <mruColors>
      <color rgb="FF980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104760</xdr:rowOff>
    </xdr:from>
    <xdr:to>
      <xdr:col>3</xdr:col>
      <xdr:colOff>665812</xdr:colOff>
      <xdr:row>1</xdr:row>
      <xdr:rowOff>549910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6225" y="323835"/>
          <a:ext cx="1891362" cy="438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104760</xdr:rowOff>
    </xdr:from>
    <xdr:to>
      <xdr:col>3</xdr:col>
      <xdr:colOff>664542</xdr:colOff>
      <xdr:row>1</xdr:row>
      <xdr:rowOff>542290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76225" y="323835"/>
          <a:ext cx="1891362" cy="438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819/Awards/UGs/1819_ug_billing_worksheet.xlsx" TargetMode="External"/><Relationship Id="rId1" Type="http://schemas.openxmlformats.org/officeDocument/2006/relationships/externalLinkPath" Target="/Financial%20Aid/Communication/1819/Awards/UGs/1819_ug_billing_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raditional Students"/>
      <sheetName val="University College Students"/>
      <sheetName val="Data"/>
    </sheetNames>
    <sheetDataSet>
      <sheetData sheetId="0"/>
      <sheetData sheetId="1"/>
      <sheetData sheetId="2">
        <row r="1">
          <cell r="A1" t="str">
            <v>6 credits/quarter</v>
          </cell>
        </row>
        <row r="2">
          <cell r="A2" t="str">
            <v>7 credits/quarter</v>
          </cell>
        </row>
        <row r="3">
          <cell r="A3" t="str">
            <v>8 credits/quarter</v>
          </cell>
        </row>
        <row r="4">
          <cell r="A4" t="str">
            <v>9 credits/quarter</v>
          </cell>
        </row>
        <row r="5">
          <cell r="A5" t="str">
            <v>10 credits/quarter</v>
          </cell>
        </row>
        <row r="6">
          <cell r="A6" t="str">
            <v>11 credits/quarter</v>
          </cell>
        </row>
        <row r="7">
          <cell r="A7" t="str">
            <v>12 credits/quarter</v>
          </cell>
        </row>
        <row r="8">
          <cell r="A8" t="str">
            <v>13 credits/quarter</v>
          </cell>
        </row>
        <row r="9">
          <cell r="A9" t="str">
            <v>14 credits/quarter</v>
          </cell>
        </row>
        <row r="10">
          <cell r="A10" t="str">
            <v>15 credits/quarter</v>
          </cell>
        </row>
        <row r="11">
          <cell r="A11" t="str">
            <v>16 credits/quarter</v>
          </cell>
        </row>
        <row r="12">
          <cell r="A12" t="str">
            <v>17 credits/quarter</v>
          </cell>
        </row>
        <row r="13">
          <cell r="A13" t="str">
            <v>18 credits/quarter</v>
          </cell>
        </row>
        <row r="14">
          <cell r="A14" t="str">
            <v>19 credits/quarter</v>
          </cell>
        </row>
        <row r="15">
          <cell r="A15" t="str">
            <v>20 credits/quarter</v>
          </cell>
        </row>
        <row r="16">
          <cell r="A16" t="str">
            <v>21 credits/quarter</v>
          </cell>
        </row>
        <row r="17">
          <cell r="A17" t="str">
            <v>22 credits/quarter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51"/>
  <sheetViews>
    <sheetView showGridLines="0" showRowColHeaders="0" tabSelected="1" showRuler="0" zoomScaleNormal="100" workbookViewId="0">
      <selection activeCell="I7" sqref="I7:K7"/>
    </sheetView>
  </sheetViews>
  <sheetFormatPr defaultRowHeight="14.5" x14ac:dyDescent="0.35"/>
  <cols>
    <col min="1" max="1" width="4.08984375" customWidth="1"/>
    <col min="4" max="4" width="18.36328125" customWidth="1"/>
    <col min="5" max="5" width="11.54296875" bestFit="1" customWidth="1"/>
    <col min="7" max="7" width="13.08984375" style="6" customWidth="1"/>
    <col min="8" max="8" width="4.6328125" customWidth="1"/>
    <col min="9" max="9" width="12.90625" style="6" customWidth="1"/>
    <col min="10" max="10" width="4.6328125" customWidth="1"/>
    <col min="11" max="11" width="12.90625" style="6" customWidth="1"/>
    <col min="12" max="12" width="4.6328125" style="6" customWidth="1"/>
    <col min="13" max="13" width="12.90625" style="6" customWidth="1"/>
    <col min="14" max="14" width="3.54296875" customWidth="1"/>
  </cols>
  <sheetData>
    <row r="1" spans="2:16" ht="17.25" customHeight="1" x14ac:dyDescent="0.35"/>
    <row r="2" spans="2:16" ht="47.25" customHeight="1" x14ac:dyDescent="0.35">
      <c r="G2" s="59" t="s">
        <v>93</v>
      </c>
      <c r="H2" s="60"/>
      <c r="I2" s="60"/>
      <c r="J2" s="60"/>
      <c r="K2" s="60"/>
      <c r="L2" s="60"/>
      <c r="M2" s="60"/>
      <c r="N2" s="60"/>
    </row>
    <row r="3" spans="2:16" ht="8.25" customHeight="1" x14ac:dyDescent="0.35">
      <c r="B3" s="24"/>
      <c r="C3" s="24"/>
      <c r="D3" s="24"/>
      <c r="E3" s="24"/>
      <c r="F3" s="24"/>
      <c r="G3" s="25"/>
      <c r="H3" s="26"/>
      <c r="I3" s="26"/>
      <c r="J3" s="26"/>
      <c r="K3" s="26"/>
      <c r="L3" s="26"/>
      <c r="M3" s="26"/>
      <c r="N3" s="26"/>
    </row>
    <row r="4" spans="2:16" ht="23.25" customHeight="1" x14ac:dyDescent="0.35">
      <c r="B4" s="62" t="s">
        <v>20</v>
      </c>
      <c r="C4" s="62"/>
      <c r="D4" s="63"/>
      <c r="E4" s="64"/>
      <c r="G4" s="28" t="s">
        <v>21</v>
      </c>
      <c r="H4" s="65"/>
      <c r="I4" s="66"/>
      <c r="J4" s="27"/>
      <c r="K4" s="27"/>
      <c r="L4" s="27"/>
      <c r="M4" s="27"/>
      <c r="N4" s="27"/>
    </row>
    <row r="5" spans="2:16" ht="66.75" customHeight="1" x14ac:dyDescent="0.35">
      <c r="B5" s="58" t="s">
        <v>94</v>
      </c>
      <c r="C5" s="58"/>
      <c r="D5" s="58"/>
      <c r="E5" s="58"/>
      <c r="F5" s="58"/>
      <c r="G5" s="58"/>
      <c r="H5" s="58"/>
      <c r="I5" s="58"/>
      <c r="J5" s="58"/>
      <c r="K5" s="58"/>
      <c r="L5" s="58"/>
      <c r="M5" s="58"/>
      <c r="N5" s="58"/>
    </row>
    <row r="6" spans="2:16" ht="9.75" customHeight="1" x14ac:dyDescent="0.35"/>
    <row r="7" spans="2:16" ht="18" customHeight="1" x14ac:dyDescent="0.45">
      <c r="C7" s="8" t="s">
        <v>19</v>
      </c>
      <c r="D7" s="7"/>
      <c r="E7" s="7"/>
      <c r="F7" s="7"/>
      <c r="G7" s="7"/>
      <c r="H7" s="7"/>
      <c r="I7" s="67" t="s">
        <v>28</v>
      </c>
      <c r="J7" s="68"/>
      <c r="K7" s="69"/>
      <c r="L7" s="29"/>
      <c r="M7" s="7"/>
      <c r="N7" s="7"/>
    </row>
    <row r="8" spans="2:16" ht="6" customHeight="1" x14ac:dyDescent="0.35"/>
    <row r="9" spans="2:16" ht="15" thickBot="1" x14ac:dyDescent="0.4">
      <c r="B9" s="1" t="s">
        <v>10</v>
      </c>
      <c r="C9" s="2"/>
      <c r="D9" s="2"/>
      <c r="E9" s="2"/>
      <c r="F9" s="2"/>
      <c r="G9" s="5" t="s">
        <v>4</v>
      </c>
      <c r="H9" s="4"/>
      <c r="I9" s="5" t="s">
        <v>5</v>
      </c>
      <c r="J9" s="4"/>
      <c r="K9" s="5" t="s">
        <v>39</v>
      </c>
      <c r="L9" s="5"/>
      <c r="M9" s="5" t="s">
        <v>6</v>
      </c>
      <c r="N9" s="2"/>
      <c r="P9" s="51">
        <f>IFERROR(_xlfn.NUMBERVALUE(TRIM(LEFT(I7,2))),"")</f>
        <v>12</v>
      </c>
    </row>
    <row r="10" spans="2:16" ht="9" customHeight="1" x14ac:dyDescent="0.35"/>
    <row r="11" spans="2:16" ht="21.75" customHeight="1" x14ac:dyDescent="0.35">
      <c r="B11" s="14" t="s">
        <v>2</v>
      </c>
      <c r="C11" s="61"/>
      <c r="D11" s="61"/>
      <c r="E11" s="15"/>
      <c r="F11" s="15"/>
      <c r="G11" s="16">
        <f>I11+K11+M11</f>
        <v>63720</v>
      </c>
      <c r="H11" s="15"/>
      <c r="I11" s="16">
        <f>VLOOKUP(I7, Data!A1:B17, 2, FALSE)</f>
        <v>21240</v>
      </c>
      <c r="J11" s="15"/>
      <c r="K11" s="16">
        <f>VLOOKUP(I7, Data!A1:B17, 2, FALSE)</f>
        <v>21240</v>
      </c>
      <c r="L11" s="16"/>
      <c r="M11" s="16">
        <f>VLOOKUP(I7, Data!A1:B17, 2, FALSE)</f>
        <v>21240</v>
      </c>
      <c r="N11" s="15"/>
    </row>
    <row r="12" spans="2:16" ht="21.75" customHeight="1" x14ac:dyDescent="0.35">
      <c r="B12" s="11" t="s">
        <v>0</v>
      </c>
    </row>
    <row r="13" spans="2:16" ht="21.75" customHeight="1" x14ac:dyDescent="0.35">
      <c r="B13" s="17" t="s">
        <v>3</v>
      </c>
      <c r="C13" s="15"/>
      <c r="D13" s="15"/>
      <c r="E13" s="15"/>
      <c r="F13" s="15"/>
      <c r="G13" s="16">
        <f>I13+K13+M13</f>
        <v>288</v>
      </c>
      <c r="H13" s="15"/>
      <c r="I13" s="16">
        <f>VLOOKUP(I7, Data!A1:C17, 3, FALSE)</f>
        <v>96</v>
      </c>
      <c r="J13" s="15"/>
      <c r="K13" s="16">
        <f>VLOOKUP(I7, Data!A1:C17, 3, FALSE)</f>
        <v>96</v>
      </c>
      <c r="L13" s="16"/>
      <c r="M13" s="16">
        <f>VLOOKUP(I7, Data!A1:C17, 3, FALSE)</f>
        <v>96</v>
      </c>
      <c r="N13" s="15"/>
    </row>
    <row r="14" spans="2:16" ht="21.75" customHeight="1" x14ac:dyDescent="0.35">
      <c r="B14" s="3" t="s">
        <v>1</v>
      </c>
      <c r="G14" s="6">
        <f>I14+K14+M14</f>
        <v>522</v>
      </c>
      <c r="I14" s="6">
        <v>174</v>
      </c>
      <c r="K14" s="6">
        <v>174</v>
      </c>
      <c r="M14" s="6">
        <v>174</v>
      </c>
    </row>
    <row r="15" spans="2:16" ht="21.75" customHeight="1" x14ac:dyDescent="0.35">
      <c r="B15" s="17" t="s">
        <v>40</v>
      </c>
      <c r="C15" s="15"/>
      <c r="D15" s="15"/>
      <c r="E15" s="15"/>
      <c r="F15" s="15"/>
      <c r="G15" s="16">
        <f>I15+K15+M15</f>
        <v>774</v>
      </c>
      <c r="H15" s="15"/>
      <c r="I15" s="16">
        <v>258</v>
      </c>
      <c r="J15" s="15"/>
      <c r="K15" s="16">
        <v>258</v>
      </c>
      <c r="L15" s="16"/>
      <c r="M15" s="16">
        <v>258</v>
      </c>
      <c r="N15" s="15"/>
    </row>
    <row r="16" spans="2:16" ht="21.75" customHeight="1" x14ac:dyDescent="0.35">
      <c r="B16" s="3" t="s">
        <v>60</v>
      </c>
      <c r="G16" s="38">
        <f>I16+K16+M16</f>
        <v>0</v>
      </c>
      <c r="I16" s="47"/>
      <c r="K16" s="47"/>
      <c r="L16" s="38"/>
      <c r="M16" s="47"/>
    </row>
    <row r="17" spans="2:23" ht="21.75" customHeight="1" x14ac:dyDescent="0.35">
      <c r="B17" s="17" t="s">
        <v>41</v>
      </c>
      <c r="C17" s="15"/>
      <c r="D17" s="15"/>
      <c r="E17" s="37" t="s">
        <v>8</v>
      </c>
      <c r="F17" s="15"/>
      <c r="G17" s="16">
        <f>I17+K17+M17</f>
        <v>0</v>
      </c>
      <c r="H17" s="15"/>
      <c r="I17" s="16">
        <f>VLOOKUP(E17, Data!A19:B20, 2, FALSE)</f>
        <v>0</v>
      </c>
      <c r="J17" s="15"/>
      <c r="K17" s="16">
        <f>VLOOKUP(E17, Data!A19:B20, 2, FALSE)</f>
        <v>0</v>
      </c>
      <c r="L17" s="16"/>
      <c r="M17" s="16">
        <f>VLOOKUP(E17, Data!A19:B20, 2, FALSE)</f>
        <v>0</v>
      </c>
      <c r="N17" s="15"/>
    </row>
    <row r="18" spans="2:23" ht="21.75" customHeight="1" x14ac:dyDescent="0.35">
      <c r="B18" s="11" t="s">
        <v>103</v>
      </c>
      <c r="C18" s="55" t="s">
        <v>43</v>
      </c>
      <c r="D18" s="70"/>
      <c r="E18" s="56"/>
      <c r="G18" s="38">
        <f>VLOOKUP(C18, Data!A22:B52, 2, FALSE)</f>
        <v>11239</v>
      </c>
      <c r="I18" s="38">
        <f>G18/3</f>
        <v>3746.3333333333335</v>
      </c>
      <c r="K18" s="38">
        <f>G18/3</f>
        <v>3746.3333333333335</v>
      </c>
      <c r="L18" s="38"/>
      <c r="M18" s="38">
        <f>G18/3</f>
        <v>3746.3333333333335</v>
      </c>
    </row>
    <row r="19" spans="2:23" ht="21.75" customHeight="1" x14ac:dyDescent="0.35">
      <c r="B19" s="14" t="s">
        <v>45</v>
      </c>
      <c r="C19" s="14"/>
      <c r="D19" s="55" t="s">
        <v>90</v>
      </c>
      <c r="E19" s="56"/>
      <c r="F19" s="15"/>
      <c r="G19" s="16">
        <f>VLOOKUP(D19, Data!A61:B64, 2, FALSE)</f>
        <v>7532</v>
      </c>
      <c r="H19" s="15"/>
      <c r="I19" s="16">
        <f>G19/3</f>
        <v>2510.6666666666665</v>
      </c>
      <c r="J19" s="15"/>
      <c r="K19" s="16">
        <f>G19/3</f>
        <v>2510.6666666666665</v>
      </c>
      <c r="L19" s="16"/>
      <c r="M19" s="16">
        <f>G19/3</f>
        <v>2510.6666666666665</v>
      </c>
      <c r="N19" s="15"/>
    </row>
    <row r="20" spans="2:23" ht="21.75" customHeight="1" x14ac:dyDescent="0.35">
      <c r="B20" s="45" t="s">
        <v>54</v>
      </c>
      <c r="C20" s="9"/>
      <c r="D20" s="9"/>
      <c r="E20" s="30" t="s">
        <v>8</v>
      </c>
      <c r="F20" s="9"/>
      <c r="G20" s="46">
        <f>I20+K20+M20</f>
        <v>0</v>
      </c>
      <c r="H20" s="9"/>
      <c r="I20" s="46">
        <f>VLOOKUP(E20, Data!A66:B67, 2, FALSE)</f>
        <v>0</v>
      </c>
      <c r="J20" s="9"/>
      <c r="K20" s="46">
        <v>0</v>
      </c>
      <c r="L20" s="46"/>
      <c r="M20" s="46">
        <f>VLOOKUP(E20, Data!A66:B67, 2, FALSE)</f>
        <v>0</v>
      </c>
      <c r="N20" s="9"/>
    </row>
    <row r="21" spans="2:23" ht="21.75" customHeight="1" x14ac:dyDescent="0.35">
      <c r="C21" s="12" t="s">
        <v>9</v>
      </c>
      <c r="G21" s="13">
        <f>SUM(G11, G13:G20)</f>
        <v>84075</v>
      </c>
      <c r="I21" s="13">
        <f>SUM(I11,I13:I20)</f>
        <v>28025</v>
      </c>
      <c r="K21" s="13">
        <f>SUM(K11,K13:K20)</f>
        <v>28025</v>
      </c>
      <c r="L21" s="13"/>
      <c r="M21" s="13">
        <f>SUM(M11,M13:M20)</f>
        <v>28025</v>
      </c>
    </row>
    <row r="22" spans="2:23" ht="24" customHeight="1" x14ac:dyDescent="0.35"/>
    <row r="23" spans="2:23" ht="15" thickBot="1" x14ac:dyDescent="0.4">
      <c r="B23" s="1" t="s">
        <v>15</v>
      </c>
      <c r="C23" s="2"/>
      <c r="D23" s="2"/>
      <c r="E23" s="2"/>
      <c r="F23" s="2"/>
      <c r="G23" s="5" t="s">
        <v>4</v>
      </c>
      <c r="H23" s="4"/>
      <c r="I23" s="5" t="s">
        <v>5</v>
      </c>
      <c r="J23" s="4"/>
      <c r="K23" s="5" t="s">
        <v>39</v>
      </c>
      <c r="L23" s="5"/>
      <c r="M23" s="5" t="s">
        <v>6</v>
      </c>
      <c r="N23" s="2"/>
      <c r="P23" s="51">
        <f>IF($I$7="not enrolled",1,IF(P9&lt;12,1,0))</f>
        <v>0</v>
      </c>
    </row>
    <row r="24" spans="2:23" ht="21.75" customHeight="1" x14ac:dyDescent="0.35">
      <c r="B24" t="s">
        <v>47</v>
      </c>
      <c r="G24" s="20"/>
      <c r="I24" s="6">
        <f>G24/3</f>
        <v>0</v>
      </c>
      <c r="K24" s="6">
        <f>G24/3</f>
        <v>0</v>
      </c>
      <c r="M24" s="6">
        <f>G24/3</f>
        <v>0</v>
      </c>
    </row>
    <row r="25" spans="2:23" ht="21.75" customHeight="1" x14ac:dyDescent="0.35">
      <c r="B25" s="15" t="s">
        <v>48</v>
      </c>
      <c r="C25" s="15"/>
      <c r="D25" s="15"/>
      <c r="E25" s="15"/>
      <c r="F25" s="15"/>
      <c r="G25" s="20"/>
      <c r="H25" s="15"/>
      <c r="I25" s="16">
        <f>G25/3</f>
        <v>0</v>
      </c>
      <c r="J25" s="15"/>
      <c r="K25" s="16">
        <f>G25/3</f>
        <v>0</v>
      </c>
      <c r="L25" s="16"/>
      <c r="M25" s="16">
        <f>G25/3</f>
        <v>0</v>
      </c>
      <c r="N25" s="15"/>
    </row>
    <row r="26" spans="2:23" ht="21.75" customHeight="1" x14ac:dyDescent="0.35">
      <c r="B26" t="s">
        <v>104</v>
      </c>
      <c r="E26" s="55" t="s">
        <v>52</v>
      </c>
      <c r="F26" s="56"/>
      <c r="G26" s="33">
        <f>I26+K26+M26</f>
        <v>0</v>
      </c>
      <c r="I26" s="6">
        <f>VLOOKUP(E26, Data!A69:B86, 2, FALSE)</f>
        <v>0</v>
      </c>
      <c r="K26" s="6">
        <f>VLOOKUP(E26, Data!A69:B86, 2, FALSE)</f>
        <v>0</v>
      </c>
      <c r="M26" s="6">
        <f>VLOOKUP(E26, Data!A69:B86, 2, FALSE)</f>
        <v>0</v>
      </c>
    </row>
    <row r="27" spans="2:23" ht="21.75" customHeight="1" x14ac:dyDescent="0.35">
      <c r="B27" s="15" t="s">
        <v>49</v>
      </c>
      <c r="C27" s="15"/>
      <c r="D27" s="15"/>
      <c r="E27" s="15"/>
      <c r="F27" s="15"/>
      <c r="G27" s="20"/>
      <c r="H27" s="15"/>
      <c r="I27" s="16">
        <f>G27/3</f>
        <v>0</v>
      </c>
      <c r="J27" s="15"/>
      <c r="K27" s="16">
        <f>G27/3</f>
        <v>0</v>
      </c>
      <c r="L27" s="16"/>
      <c r="M27" s="16">
        <f>G27/3</f>
        <v>0</v>
      </c>
      <c r="N27" s="15"/>
    </row>
    <row r="28" spans="2:23" ht="21.75" customHeight="1" x14ac:dyDescent="0.35">
      <c r="B28" t="s">
        <v>50</v>
      </c>
      <c r="G28" s="20"/>
      <c r="I28" s="6">
        <f>G28/3</f>
        <v>0</v>
      </c>
      <c r="K28" s="6">
        <f>G28/3</f>
        <v>0</v>
      </c>
      <c r="M28" s="6">
        <f>G28/3</f>
        <v>0</v>
      </c>
    </row>
    <row r="29" spans="2:23" ht="21.75" customHeight="1" x14ac:dyDescent="0.35">
      <c r="B29" s="15" t="s">
        <v>11</v>
      </c>
      <c r="C29" s="15"/>
      <c r="D29" s="15"/>
      <c r="E29" s="15"/>
      <c r="F29" s="15"/>
      <c r="G29" s="21"/>
      <c r="H29" s="15"/>
      <c r="I29" s="16">
        <f>G29/3</f>
        <v>0</v>
      </c>
      <c r="J29" s="15"/>
      <c r="K29" s="16">
        <f>G29/3</f>
        <v>0</v>
      </c>
      <c r="L29" s="16"/>
      <c r="M29" s="16">
        <f>G29/3</f>
        <v>0</v>
      </c>
      <c r="N29" s="15"/>
    </row>
    <row r="30" spans="2:23" ht="21.75" customHeight="1" x14ac:dyDescent="0.35">
      <c r="B30" t="s">
        <v>51</v>
      </c>
      <c r="G30" s="34">
        <f>I30+K30+M30</f>
        <v>0</v>
      </c>
      <c r="I30" s="21"/>
      <c r="K30" s="21"/>
      <c r="M30" s="21"/>
    </row>
    <row r="31" spans="2:23" ht="21.75" customHeight="1" x14ac:dyDescent="0.35">
      <c r="B31" s="15" t="s">
        <v>105</v>
      </c>
      <c r="C31" s="15"/>
      <c r="D31" s="15"/>
      <c r="E31" s="22"/>
      <c r="F31" s="15"/>
      <c r="G31" s="42">
        <f>E31-(E31*0.01057)</f>
        <v>0</v>
      </c>
      <c r="H31" s="15"/>
      <c r="I31" s="16">
        <f>G31/3</f>
        <v>0</v>
      </c>
      <c r="J31" s="15"/>
      <c r="K31" s="16">
        <f>G31/3</f>
        <v>0</v>
      </c>
      <c r="L31" s="16"/>
      <c r="M31" s="16">
        <f>G31/3</f>
        <v>0</v>
      </c>
      <c r="N31" s="15"/>
      <c r="O31" s="52" t="str">
        <f>IFERROR(IF(P23=0,"",Language!$A$1),"")</f>
        <v/>
      </c>
      <c r="P31" s="52"/>
      <c r="Q31" s="52"/>
      <c r="R31" s="52"/>
      <c r="S31" s="52"/>
      <c r="T31" s="52"/>
      <c r="U31" s="52"/>
      <c r="V31" s="52"/>
      <c r="W31" s="52"/>
    </row>
    <row r="32" spans="2:23" ht="21.75" customHeight="1" x14ac:dyDescent="0.35">
      <c r="B32" t="s">
        <v>106</v>
      </c>
      <c r="E32" s="22"/>
      <c r="G32" s="6">
        <f>E32-(E32*0.01057)</f>
        <v>0</v>
      </c>
      <c r="I32" s="6">
        <f>G32/3</f>
        <v>0</v>
      </c>
      <c r="K32" s="6">
        <f>G32/3</f>
        <v>0</v>
      </c>
      <c r="M32" s="6">
        <f>G32/3</f>
        <v>0</v>
      </c>
      <c r="O32" s="52"/>
      <c r="P32" s="52"/>
      <c r="Q32" s="52"/>
      <c r="R32" s="52"/>
      <c r="S32" s="52"/>
      <c r="T32" s="52"/>
      <c r="U32" s="52"/>
      <c r="V32" s="52"/>
      <c r="W32" s="52"/>
    </row>
    <row r="33" spans="2:14" ht="21.75" customHeight="1" x14ac:dyDescent="0.35">
      <c r="B33" s="15" t="s">
        <v>107</v>
      </c>
      <c r="C33" s="15"/>
      <c r="D33" s="15"/>
      <c r="E33" s="22"/>
      <c r="F33" s="15"/>
      <c r="G33" s="16">
        <f>E33-(E33*0.04228)</f>
        <v>0</v>
      </c>
      <c r="H33" s="15"/>
      <c r="I33" s="16">
        <f>G33/3</f>
        <v>0</v>
      </c>
      <c r="J33" s="15"/>
      <c r="K33" s="16">
        <f>G33/3</f>
        <v>0</v>
      </c>
      <c r="L33" s="16"/>
      <c r="M33" s="16">
        <f>G33/3</f>
        <v>0</v>
      </c>
      <c r="N33" s="15"/>
    </row>
    <row r="34" spans="2:14" ht="21.75" customHeight="1" x14ac:dyDescent="0.35">
      <c r="B34" t="s">
        <v>12</v>
      </c>
      <c r="G34" s="21"/>
      <c r="I34" s="6">
        <f>G34/3</f>
        <v>0</v>
      </c>
      <c r="K34" s="6">
        <f>G34/3</f>
        <v>0</v>
      </c>
      <c r="M34" s="6">
        <f>G34/3</f>
        <v>0</v>
      </c>
    </row>
    <row r="35" spans="2:14" ht="21.75" customHeight="1" x14ac:dyDescent="0.35">
      <c r="B35" s="15" t="s">
        <v>108</v>
      </c>
      <c r="C35" s="15"/>
      <c r="D35" s="15"/>
      <c r="E35" s="15"/>
      <c r="F35" s="15"/>
      <c r="G35" s="21"/>
      <c r="H35" s="15"/>
      <c r="I35" s="16">
        <f>G35</f>
        <v>0</v>
      </c>
      <c r="J35" s="15"/>
      <c r="K35" s="16"/>
      <c r="L35" s="16"/>
      <c r="M35" s="16"/>
      <c r="N35" s="15"/>
    </row>
    <row r="36" spans="2:14" ht="21.75" customHeight="1" x14ac:dyDescent="0.35">
      <c r="B36" s="9" t="s">
        <v>13</v>
      </c>
      <c r="C36" s="9"/>
      <c r="D36" s="9"/>
      <c r="E36" s="9"/>
      <c r="F36" s="9"/>
      <c r="G36" s="10">
        <f>I36+K36+M36</f>
        <v>0</v>
      </c>
      <c r="H36" s="9"/>
      <c r="I36" s="23"/>
      <c r="J36" s="9"/>
      <c r="K36" s="23"/>
      <c r="L36" s="31"/>
      <c r="M36" s="32"/>
      <c r="N36" s="9"/>
    </row>
    <row r="37" spans="2:14" ht="21.75" customHeight="1" x14ac:dyDescent="0.35">
      <c r="C37" s="12" t="s">
        <v>14</v>
      </c>
      <c r="G37" s="6">
        <f>SUM(G24:G36)</f>
        <v>0</v>
      </c>
      <c r="I37" s="6">
        <f>SUM(I24:I36)</f>
        <v>0</v>
      </c>
      <c r="K37" s="6">
        <f>SUM(K24:K34,K36)</f>
        <v>0</v>
      </c>
      <c r="M37" s="6">
        <f>SUM(M24:M34,M36)</f>
        <v>0</v>
      </c>
    </row>
    <row r="38" spans="2:14" ht="15" thickBot="1" x14ac:dyDescent="0.4"/>
    <row r="39" spans="2:14" ht="21.75" customHeight="1" thickTop="1" thickBot="1" x14ac:dyDescent="0.5">
      <c r="B39" s="19" t="s">
        <v>16</v>
      </c>
      <c r="C39" s="18"/>
      <c r="D39" s="18"/>
      <c r="E39" s="18"/>
      <c r="F39" s="18"/>
      <c r="G39" s="35">
        <f>G21-G37</f>
        <v>84075</v>
      </c>
      <c r="H39" s="36"/>
      <c r="I39" s="35">
        <f>I21-I37</f>
        <v>28025</v>
      </c>
      <c r="J39" s="36"/>
      <c r="K39" s="35">
        <f>K21-K37</f>
        <v>28025</v>
      </c>
      <c r="L39" s="35"/>
      <c r="M39" s="35">
        <f>M21-M37</f>
        <v>28025</v>
      </c>
      <c r="N39" s="18"/>
    </row>
    <row r="40" spans="2:14" ht="15" thickTop="1" x14ac:dyDescent="0.35"/>
    <row r="41" spans="2:14" x14ac:dyDescent="0.35">
      <c r="B41" s="12" t="s">
        <v>17</v>
      </c>
    </row>
    <row r="42" spans="2:14" ht="36.75" customHeight="1" x14ac:dyDescent="0.35">
      <c r="B42" s="53" t="s">
        <v>95</v>
      </c>
      <c r="C42" s="53"/>
      <c r="D42" s="53"/>
      <c r="E42" s="53"/>
      <c r="F42" s="53"/>
      <c r="G42" s="53"/>
      <c r="H42" s="53"/>
      <c r="I42" s="53"/>
      <c r="J42" s="53"/>
      <c r="K42" s="53"/>
      <c r="L42" s="53"/>
      <c r="M42" s="53"/>
      <c r="N42" s="53"/>
    </row>
    <row r="43" spans="2:14" ht="21.75" customHeight="1" x14ac:dyDescent="0.35">
      <c r="B43" s="54" t="s">
        <v>96</v>
      </c>
      <c r="C43" s="54"/>
      <c r="D43" s="54"/>
      <c r="E43" s="54"/>
      <c r="F43" s="54"/>
      <c r="G43" s="54"/>
      <c r="H43" s="54"/>
      <c r="I43" s="54"/>
      <c r="J43" s="54"/>
      <c r="K43" s="54"/>
      <c r="L43" s="54"/>
      <c r="M43" s="54"/>
      <c r="N43" s="54"/>
    </row>
    <row r="44" spans="2:14" ht="21.75" customHeight="1" x14ac:dyDescent="0.35">
      <c r="B44" s="54" t="s">
        <v>100</v>
      </c>
      <c r="C44" s="54"/>
      <c r="D44" s="54"/>
      <c r="E44" s="54"/>
      <c r="F44" s="54"/>
      <c r="G44" s="54"/>
      <c r="H44" s="54"/>
      <c r="I44" s="54"/>
      <c r="J44" s="54"/>
      <c r="K44" s="54"/>
      <c r="L44" s="54"/>
      <c r="M44" s="54"/>
      <c r="N44" s="54"/>
    </row>
    <row r="45" spans="2:14" ht="21.75" customHeight="1" x14ac:dyDescent="0.35">
      <c r="B45" s="11" t="s">
        <v>113</v>
      </c>
      <c r="C45" s="11"/>
      <c r="D45" s="11"/>
      <c r="E45" s="11"/>
      <c r="F45" s="11"/>
      <c r="G45" s="11"/>
      <c r="H45" s="11"/>
      <c r="I45" s="11"/>
      <c r="J45" s="11"/>
      <c r="K45" s="11"/>
      <c r="L45" s="11"/>
      <c r="M45" s="11"/>
      <c r="N45" s="11"/>
    </row>
    <row r="46" spans="2:14" ht="24" customHeight="1" x14ac:dyDescent="0.35">
      <c r="B46" s="53" t="s">
        <v>109</v>
      </c>
      <c r="C46" s="54"/>
      <c r="D46" s="54"/>
      <c r="E46" s="54"/>
      <c r="F46" s="54"/>
      <c r="G46" s="54"/>
      <c r="H46" s="54"/>
      <c r="I46" s="54"/>
      <c r="J46" s="54"/>
      <c r="K46" s="54"/>
      <c r="L46" s="54"/>
      <c r="M46" s="54"/>
      <c r="N46" s="54"/>
    </row>
    <row r="47" spans="2:14" ht="21" customHeight="1" x14ac:dyDescent="0.35">
      <c r="B47" s="54" t="s">
        <v>110</v>
      </c>
      <c r="C47" s="54"/>
      <c r="D47" s="54"/>
      <c r="E47" s="54"/>
      <c r="F47" s="54"/>
      <c r="G47" s="54"/>
      <c r="H47" s="54"/>
      <c r="I47" s="54"/>
      <c r="J47" s="54"/>
      <c r="K47" s="54"/>
      <c r="L47" s="54"/>
      <c r="M47" s="54"/>
      <c r="N47" s="54"/>
    </row>
    <row r="48" spans="2:14" s="48" customFormat="1" ht="48" customHeight="1" x14ac:dyDescent="0.35">
      <c r="B48" s="53" t="s">
        <v>111</v>
      </c>
      <c r="C48" s="53"/>
      <c r="D48" s="53"/>
      <c r="E48" s="53"/>
      <c r="F48" s="53"/>
      <c r="G48" s="53"/>
      <c r="H48" s="53"/>
      <c r="I48" s="53"/>
      <c r="J48" s="53"/>
      <c r="K48" s="53"/>
      <c r="L48" s="53"/>
      <c r="M48" s="53"/>
      <c r="N48" s="53"/>
    </row>
    <row r="49" spans="2:14" ht="21.75" customHeight="1" x14ac:dyDescent="0.35">
      <c r="B49" s="54" t="s">
        <v>112</v>
      </c>
      <c r="C49" s="54"/>
      <c r="D49" s="54"/>
      <c r="E49" s="54"/>
      <c r="F49" s="54"/>
      <c r="G49" s="54"/>
      <c r="H49" s="54"/>
      <c r="I49" s="54"/>
      <c r="J49" s="54"/>
      <c r="K49" s="54"/>
      <c r="L49" s="54"/>
      <c r="M49" s="54"/>
      <c r="N49" s="54"/>
    </row>
    <row r="51" spans="2:14" x14ac:dyDescent="0.35">
      <c r="B51" s="57" t="s">
        <v>18</v>
      </c>
      <c r="C51" s="57"/>
      <c r="D51" s="57"/>
      <c r="E51" s="57"/>
      <c r="F51" s="57"/>
      <c r="G51" s="57"/>
      <c r="H51" s="57"/>
      <c r="I51" s="57"/>
      <c r="J51" s="57"/>
      <c r="K51" s="57"/>
      <c r="L51" s="57"/>
      <c r="M51" s="57"/>
      <c r="N51" s="57"/>
    </row>
  </sheetData>
  <sheetProtection algorithmName="SHA-512" hashValue="X3xntHhRjGJrX+J7iTor1x63NZlkfO9oJRWTSmtoX0BvZAQRJztenZ1Y/BJoklnt+qMYOlIEYbxrIO9rPF5PaA==" saltValue="KFG9P3uhMyFzXJ+J3ZEvng==" spinCount="100000" sheet="1" selectLockedCells="1"/>
  <mergeCells count="19">
    <mergeCell ref="B51:N51"/>
    <mergeCell ref="B47:N47"/>
    <mergeCell ref="B44:N44"/>
    <mergeCell ref="B5:N5"/>
    <mergeCell ref="G2:N2"/>
    <mergeCell ref="C11:D11"/>
    <mergeCell ref="B42:N42"/>
    <mergeCell ref="B43:N43"/>
    <mergeCell ref="B4:C4"/>
    <mergeCell ref="D4:E4"/>
    <mergeCell ref="H4:I4"/>
    <mergeCell ref="I7:K7"/>
    <mergeCell ref="C18:E18"/>
    <mergeCell ref="D19:E19"/>
    <mergeCell ref="O31:W32"/>
    <mergeCell ref="B48:N48"/>
    <mergeCell ref="B49:N49"/>
    <mergeCell ref="E26:F26"/>
    <mergeCell ref="B46:N46"/>
  </mergeCells>
  <dataValidations count="1">
    <dataValidation type="list" allowBlank="1" showInputMessage="1" showErrorMessage="1" sqref="I7" xr:uid="{00000000-0002-0000-0000-000000000000}">
      <formula1>Credits</formula1>
    </dataValidation>
  </dataValidations>
  <pageMargins left="0.5" right="0.5" top="0.5" bottom="0.5" header="0.3" footer="0.3"/>
  <pageSetup scale="67"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Data!$A$19:$A$20</xm:f>
          </x14:formula1>
          <xm:sqref>E17</xm:sqref>
        </x14:dataValidation>
        <x14:dataValidation type="list" allowBlank="1" showInputMessage="1" showErrorMessage="1" xr:uid="{00000000-0002-0000-0000-000003000000}">
          <x14:formula1>
            <xm:f>Data!$A$66:$A$67</xm:f>
          </x14:formula1>
          <xm:sqref>E20</xm:sqref>
        </x14:dataValidation>
        <x14:dataValidation type="list" allowBlank="1" showInputMessage="1" showErrorMessage="1" xr:uid="{00000000-0002-0000-0000-000004000000}">
          <x14:formula1>
            <xm:f>Data!$A$69:$A$86</xm:f>
          </x14:formula1>
          <xm:sqref>E26:F26</xm:sqref>
        </x14:dataValidation>
        <x14:dataValidation type="list" allowBlank="1" showInputMessage="1" showErrorMessage="1" xr:uid="{00000000-0002-0000-0000-000002000000}">
          <x14:formula1>
            <xm:f>Data!$A$61:$A$64</xm:f>
          </x14:formula1>
          <xm:sqref>D19:E19</xm:sqref>
        </x14:dataValidation>
        <x14:dataValidation type="list" allowBlank="1" showInputMessage="1" showErrorMessage="1" xr:uid="{00000000-0002-0000-0000-000005000000}">
          <x14:formula1>
            <xm:f>Data!$A$22:$A$52</xm:f>
          </x14:formula1>
          <xm:sqref>C18:E18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0"/>
  <sheetViews>
    <sheetView showGridLines="0" showRowColHeaders="0" showRuler="0" zoomScaleNormal="100" workbookViewId="0">
      <selection activeCell="I7" sqref="I7:K7"/>
    </sheetView>
  </sheetViews>
  <sheetFormatPr defaultRowHeight="14.5" x14ac:dyDescent="0.35"/>
  <cols>
    <col min="1" max="1" width="4.08984375" customWidth="1"/>
    <col min="2" max="2" width="9.08984375" customWidth="1"/>
    <col min="4" max="4" width="17.08984375" customWidth="1"/>
    <col min="5" max="5" width="11.54296875" bestFit="1" customWidth="1"/>
    <col min="7" max="7" width="13" style="6" customWidth="1"/>
    <col min="8" max="8" width="4.6328125" customWidth="1"/>
    <col min="9" max="9" width="12.90625" style="6" customWidth="1"/>
    <col min="10" max="10" width="4.6328125" customWidth="1"/>
    <col min="11" max="11" width="12.90625" style="6" customWidth="1"/>
    <col min="12" max="12" width="4.6328125" style="6" customWidth="1"/>
    <col min="13" max="13" width="12.90625" style="6" customWidth="1"/>
    <col min="14" max="14" width="3.54296875" customWidth="1"/>
    <col min="15" max="20" width="9.08984375" customWidth="1"/>
    <col min="36" max="39" width="9.08984375" customWidth="1"/>
  </cols>
  <sheetData>
    <row r="1" spans="2:16" ht="17.25" customHeight="1" x14ac:dyDescent="0.35"/>
    <row r="2" spans="2:16" ht="47.25" customHeight="1" x14ac:dyDescent="0.35">
      <c r="G2" s="59" t="s">
        <v>97</v>
      </c>
      <c r="H2" s="60"/>
      <c r="I2" s="60"/>
      <c r="J2" s="60"/>
      <c r="K2" s="60"/>
      <c r="L2" s="60"/>
      <c r="M2" s="60"/>
      <c r="N2" s="60"/>
    </row>
    <row r="3" spans="2:16" ht="8.25" customHeight="1" x14ac:dyDescent="0.35">
      <c r="B3" s="24"/>
      <c r="C3" s="24"/>
      <c r="D3" s="24"/>
      <c r="E3" s="24"/>
      <c r="F3" s="24"/>
      <c r="G3" s="25"/>
      <c r="H3" s="26"/>
      <c r="I3" s="26"/>
      <c r="J3" s="26"/>
      <c r="K3" s="26"/>
      <c r="L3" s="26"/>
      <c r="M3" s="26"/>
      <c r="N3" s="26"/>
    </row>
    <row r="4" spans="2:16" ht="23.25" customHeight="1" x14ac:dyDescent="0.35">
      <c r="B4" s="62" t="s">
        <v>20</v>
      </c>
      <c r="C4" s="62"/>
      <c r="D4" s="63"/>
      <c r="E4" s="64"/>
      <c r="G4" s="28" t="s">
        <v>21</v>
      </c>
      <c r="H4" s="65"/>
      <c r="I4" s="66"/>
      <c r="J4" s="27"/>
      <c r="K4" s="27"/>
      <c r="L4" s="27"/>
      <c r="M4" s="27"/>
      <c r="N4" s="27"/>
    </row>
    <row r="5" spans="2:16" ht="55.5" customHeight="1" x14ac:dyDescent="0.35">
      <c r="B5" s="71" t="s">
        <v>98</v>
      </c>
      <c r="C5" s="71"/>
      <c r="D5" s="71"/>
      <c r="E5" s="71"/>
      <c r="F5" s="71"/>
      <c r="G5" s="71"/>
      <c r="H5" s="71"/>
      <c r="I5" s="71"/>
      <c r="J5" s="71"/>
      <c r="K5" s="71"/>
      <c r="L5" s="71"/>
      <c r="M5" s="71"/>
      <c r="N5" s="71"/>
    </row>
    <row r="6" spans="2:16" ht="9" customHeight="1" x14ac:dyDescent="0.35">
      <c r="B6" s="7"/>
      <c r="C6" s="7"/>
      <c r="D6" s="7"/>
      <c r="E6" s="7"/>
      <c r="F6" s="7"/>
      <c r="G6" s="7"/>
      <c r="H6" s="7"/>
      <c r="I6" s="7"/>
      <c r="J6" s="7"/>
      <c r="K6" s="7"/>
      <c r="L6" s="7"/>
      <c r="M6" s="7"/>
      <c r="N6" s="7"/>
    </row>
    <row r="7" spans="2:16" ht="18" customHeight="1" x14ac:dyDescent="0.45">
      <c r="C7" s="8" t="s">
        <v>19</v>
      </c>
      <c r="D7" s="7"/>
      <c r="E7" s="7"/>
      <c r="F7" s="7"/>
      <c r="G7" s="7"/>
      <c r="H7" s="7"/>
      <c r="I7" s="67" t="s">
        <v>28</v>
      </c>
      <c r="J7" s="68"/>
      <c r="K7" s="69"/>
      <c r="L7" s="29"/>
      <c r="M7" s="7"/>
      <c r="N7" s="7"/>
    </row>
    <row r="8" spans="2:16" ht="6" customHeight="1" x14ac:dyDescent="0.35"/>
    <row r="9" spans="2:16" ht="15" thickBot="1" x14ac:dyDescent="0.4">
      <c r="B9" s="1" t="s">
        <v>10</v>
      </c>
      <c r="C9" s="2"/>
      <c r="D9" s="2"/>
      <c r="E9" s="2"/>
      <c r="F9" s="2"/>
      <c r="G9" s="5" t="s">
        <v>4</v>
      </c>
      <c r="H9" s="4"/>
      <c r="I9" s="5" t="s">
        <v>5</v>
      </c>
      <c r="J9" s="4"/>
      <c r="K9" s="5" t="s">
        <v>39</v>
      </c>
      <c r="L9" s="5"/>
      <c r="M9" s="5" t="s">
        <v>6</v>
      </c>
      <c r="N9" s="2"/>
      <c r="P9" s="51">
        <f>IFERROR(_xlfn.NUMBERVALUE(TRIM(LEFT(I7,2))),"")</f>
        <v>12</v>
      </c>
    </row>
    <row r="10" spans="2:16" ht="9" customHeight="1" x14ac:dyDescent="0.35"/>
    <row r="11" spans="2:16" ht="21.75" customHeight="1" x14ac:dyDescent="0.35">
      <c r="B11" s="14" t="s">
        <v>2</v>
      </c>
      <c r="C11" s="61"/>
      <c r="D11" s="61"/>
      <c r="E11" s="15"/>
      <c r="F11" s="15"/>
      <c r="G11" s="16">
        <f>I11+K11+M11</f>
        <v>21708</v>
      </c>
      <c r="H11" s="15"/>
      <c r="I11" s="16">
        <f>VLOOKUP(I7, Data!E1:G4, 2, FALSE)</f>
        <v>7236</v>
      </c>
      <c r="J11" s="15"/>
      <c r="K11" s="16">
        <f>VLOOKUP(I7, Data!E1:G4, 2, FALSE)</f>
        <v>7236</v>
      </c>
      <c r="L11" s="16"/>
      <c r="M11" s="16">
        <f>VLOOKUP(I7, Data!E1:G4, 2, FALSE)</f>
        <v>7236</v>
      </c>
      <c r="N11" s="15"/>
    </row>
    <row r="12" spans="2:16" ht="21.75" customHeight="1" x14ac:dyDescent="0.35">
      <c r="B12" s="14" t="s">
        <v>3</v>
      </c>
      <c r="C12" s="15"/>
      <c r="D12" s="15"/>
      <c r="E12" s="15"/>
      <c r="F12" s="15"/>
      <c r="G12" s="16">
        <f>I12+K12+M12</f>
        <v>288</v>
      </c>
      <c r="H12" s="15"/>
      <c r="I12" s="16">
        <f>VLOOKUP(I7, Data!E1:G4, 3, FALSE)</f>
        <v>96</v>
      </c>
      <c r="J12" s="15"/>
      <c r="K12" s="16">
        <f>VLOOKUP(I7, Data!E1:G4, 3, FALSE)</f>
        <v>96</v>
      </c>
      <c r="L12" s="16"/>
      <c r="M12" s="16">
        <f>VLOOKUP(I7, Data!E1:G4, 3, FALSE)</f>
        <v>96</v>
      </c>
      <c r="N12" s="15"/>
    </row>
    <row r="13" spans="2:16" ht="21.75" customHeight="1" x14ac:dyDescent="0.35">
      <c r="B13" s="39" t="s">
        <v>54</v>
      </c>
      <c r="C13" s="40"/>
      <c r="D13" s="40"/>
      <c r="E13" s="44" t="s">
        <v>8</v>
      </c>
      <c r="F13" s="40"/>
      <c r="G13" s="41">
        <f>I13+K13+M13</f>
        <v>0</v>
      </c>
      <c r="H13" s="40"/>
      <c r="I13" s="41">
        <f>VLOOKUP(E13, Data!A66:B67, 2, FALSE)</f>
        <v>0</v>
      </c>
      <c r="J13" s="40"/>
      <c r="K13" s="41">
        <v>0</v>
      </c>
      <c r="L13" s="41"/>
      <c r="M13" s="41">
        <f>VLOOKUP(E13,  Data!A66:B67, 2, FALSE)</f>
        <v>0</v>
      </c>
      <c r="N13" s="40"/>
    </row>
    <row r="14" spans="2:16" ht="21.75" customHeight="1" x14ac:dyDescent="0.35">
      <c r="C14" s="12" t="s">
        <v>9</v>
      </c>
      <c r="G14" s="13">
        <f>SUM(G11, G12:G13)</f>
        <v>21996</v>
      </c>
      <c r="I14" s="13">
        <f>SUM(I11,I12:I13)</f>
        <v>7332</v>
      </c>
      <c r="K14" s="13">
        <f>SUM(K11,K12:K13)</f>
        <v>7332</v>
      </c>
      <c r="L14" s="13"/>
      <c r="M14" s="13">
        <f>SUM(M11,M12:M13)</f>
        <v>7332</v>
      </c>
    </row>
    <row r="15" spans="2:16" ht="24" customHeight="1" x14ac:dyDescent="0.35"/>
    <row r="16" spans="2:16" ht="15" thickBot="1" x14ac:dyDescent="0.4">
      <c r="B16" s="1" t="s">
        <v>15</v>
      </c>
      <c r="C16" s="2"/>
      <c r="D16" s="2"/>
      <c r="E16" s="2"/>
      <c r="F16" s="2"/>
      <c r="G16" s="5" t="s">
        <v>4</v>
      </c>
      <c r="H16" s="4"/>
      <c r="I16" s="5" t="s">
        <v>5</v>
      </c>
      <c r="J16" s="4"/>
      <c r="K16" s="5" t="s">
        <v>39</v>
      </c>
      <c r="L16" s="5"/>
      <c r="M16" s="5" t="s">
        <v>6</v>
      </c>
      <c r="N16" s="2"/>
      <c r="P16" s="51">
        <f>IF($I$7="not enrolled",1,IF(P9&lt;12,1,0))</f>
        <v>0</v>
      </c>
    </row>
    <row r="17" spans="2:23" ht="21.75" customHeight="1" x14ac:dyDescent="0.35">
      <c r="B17" t="s">
        <v>47</v>
      </c>
      <c r="G17" s="20"/>
      <c r="I17" s="6">
        <f>G17/3</f>
        <v>0</v>
      </c>
      <c r="K17" s="6">
        <f>G17/3</f>
        <v>0</v>
      </c>
      <c r="M17" s="6">
        <f>G17/3</f>
        <v>0</v>
      </c>
    </row>
    <row r="18" spans="2:23" ht="21.75" customHeight="1" x14ac:dyDescent="0.35">
      <c r="B18" s="15" t="s">
        <v>48</v>
      </c>
      <c r="C18" s="15"/>
      <c r="D18" s="15"/>
      <c r="E18" s="15"/>
      <c r="F18" s="15"/>
      <c r="G18" s="20"/>
      <c r="H18" s="15"/>
      <c r="I18" s="16">
        <f>G18/3</f>
        <v>0</v>
      </c>
      <c r="J18" s="15"/>
      <c r="K18" s="16">
        <f>G18/3</f>
        <v>0</v>
      </c>
      <c r="L18" s="16"/>
      <c r="M18" s="16">
        <f>G18/3</f>
        <v>0</v>
      </c>
      <c r="N18" s="15"/>
    </row>
    <row r="19" spans="2:23" ht="21.75" customHeight="1" x14ac:dyDescent="0.35">
      <c r="B19" t="s">
        <v>55</v>
      </c>
      <c r="E19" s="55" t="s">
        <v>52</v>
      </c>
      <c r="F19" s="56"/>
      <c r="G19" s="33">
        <f>I19+K19+M19</f>
        <v>0</v>
      </c>
      <c r="I19" s="6">
        <f>VLOOKUP(E19, Data!E6:F10, 2, FALSE)</f>
        <v>0</v>
      </c>
      <c r="K19" s="6">
        <f>VLOOKUP(E19, Data!E6:F10, 2, FALSE)</f>
        <v>0</v>
      </c>
      <c r="M19" s="6">
        <f>VLOOKUP(E19, Data!E6:F10, 2, FALSE)</f>
        <v>0</v>
      </c>
    </row>
    <row r="20" spans="2:23" ht="21.75" customHeight="1" x14ac:dyDescent="0.35">
      <c r="B20" s="15" t="s">
        <v>49</v>
      </c>
      <c r="C20" s="15"/>
      <c r="D20" s="15"/>
      <c r="E20" s="15"/>
      <c r="F20" s="15"/>
      <c r="G20" s="20"/>
      <c r="H20" s="15"/>
      <c r="I20" s="16">
        <f>G20/3</f>
        <v>0</v>
      </c>
      <c r="J20" s="15"/>
      <c r="K20" s="16">
        <f>G20/3</f>
        <v>0</v>
      </c>
      <c r="L20" s="16"/>
      <c r="M20" s="16">
        <f>G20/3</f>
        <v>0</v>
      </c>
      <c r="N20" s="15"/>
    </row>
    <row r="21" spans="2:23" ht="21.75" customHeight="1" x14ac:dyDescent="0.35">
      <c r="B21" t="s">
        <v>50</v>
      </c>
      <c r="G21" s="20"/>
      <c r="I21" s="6">
        <f>G21/3</f>
        <v>0</v>
      </c>
      <c r="K21" s="6">
        <f>G21/3</f>
        <v>0</v>
      </c>
      <c r="M21" s="6">
        <f>G21/3</f>
        <v>0</v>
      </c>
    </row>
    <row r="22" spans="2:23" ht="21.75" customHeight="1" x14ac:dyDescent="0.35">
      <c r="B22" s="15" t="s">
        <v>11</v>
      </c>
      <c r="C22" s="15"/>
      <c r="D22" s="15"/>
      <c r="E22" s="15"/>
      <c r="F22" s="15"/>
      <c r="G22" s="21"/>
      <c r="H22" s="15"/>
      <c r="I22" s="16">
        <f>G22/3</f>
        <v>0</v>
      </c>
      <c r="J22" s="15"/>
      <c r="K22" s="16">
        <f>G22/3</f>
        <v>0</v>
      </c>
      <c r="L22" s="16"/>
      <c r="M22" s="16">
        <f>G22/3</f>
        <v>0</v>
      </c>
      <c r="N22" s="15"/>
    </row>
    <row r="23" spans="2:23" ht="21.75" customHeight="1" x14ac:dyDescent="0.35">
      <c r="B23" t="s">
        <v>51</v>
      </c>
      <c r="G23" s="34">
        <f>I23+K23+M23</f>
        <v>0</v>
      </c>
      <c r="I23" s="21"/>
      <c r="K23" s="21"/>
      <c r="M23" s="21"/>
    </row>
    <row r="24" spans="2:23" ht="21.75" customHeight="1" x14ac:dyDescent="0.35">
      <c r="B24" s="15" t="s">
        <v>56</v>
      </c>
      <c r="C24" s="15"/>
      <c r="D24" s="15"/>
      <c r="E24" s="22"/>
      <c r="F24" s="15"/>
      <c r="G24" s="42">
        <f>E24-(E24*0.01059)</f>
        <v>0</v>
      </c>
      <c r="H24" s="15"/>
      <c r="I24" s="16">
        <f>G24/3</f>
        <v>0</v>
      </c>
      <c r="J24" s="15"/>
      <c r="K24" s="16">
        <f>G24/3</f>
        <v>0</v>
      </c>
      <c r="L24" s="16"/>
      <c r="M24" s="16">
        <f>G24/3</f>
        <v>0</v>
      </c>
      <c r="N24" s="15"/>
      <c r="O24" s="52" t="str">
        <f>IFERROR(IF(P16=0,"",Language!$A$1),"")</f>
        <v/>
      </c>
      <c r="P24" s="52"/>
      <c r="Q24" s="52"/>
      <c r="R24" s="52"/>
      <c r="S24" s="52"/>
      <c r="T24" s="52"/>
      <c r="U24" s="52"/>
      <c r="V24" s="52"/>
      <c r="W24" s="52"/>
    </row>
    <row r="25" spans="2:23" ht="21.75" customHeight="1" x14ac:dyDescent="0.35">
      <c r="B25" t="s">
        <v>57</v>
      </c>
      <c r="E25" s="22"/>
      <c r="G25" s="6">
        <f>E25-(E25*0.01059)</f>
        <v>0</v>
      </c>
      <c r="I25" s="6">
        <f>G25/3</f>
        <v>0</v>
      </c>
      <c r="K25" s="6">
        <f>G25/3</f>
        <v>0</v>
      </c>
      <c r="M25" s="6">
        <f>G25/3</f>
        <v>0</v>
      </c>
      <c r="O25" s="52"/>
      <c r="P25" s="52"/>
      <c r="Q25" s="52"/>
      <c r="R25" s="52"/>
      <c r="S25" s="52"/>
      <c r="T25" s="52"/>
      <c r="U25" s="52"/>
      <c r="V25" s="52"/>
      <c r="W25" s="52"/>
    </row>
    <row r="26" spans="2:23" ht="21.75" customHeight="1" x14ac:dyDescent="0.35">
      <c r="B26" s="15" t="s">
        <v>58</v>
      </c>
      <c r="C26" s="15"/>
      <c r="D26" s="15"/>
      <c r="E26" s="22"/>
      <c r="F26" s="15"/>
      <c r="G26" s="16">
        <f>E26-(E26*0.04236)</f>
        <v>0</v>
      </c>
      <c r="H26" s="15"/>
      <c r="I26" s="16">
        <f>G26/3</f>
        <v>0</v>
      </c>
      <c r="J26" s="15"/>
      <c r="K26" s="16">
        <f>G26/3</f>
        <v>0</v>
      </c>
      <c r="L26" s="16"/>
      <c r="M26" s="16">
        <f>G26/3</f>
        <v>0</v>
      </c>
      <c r="N26" s="15"/>
    </row>
    <row r="27" spans="2:23" ht="21.75" customHeight="1" x14ac:dyDescent="0.35">
      <c r="B27" t="s">
        <v>12</v>
      </c>
      <c r="G27" s="21"/>
      <c r="I27" s="6">
        <f>G27/3</f>
        <v>0</v>
      </c>
      <c r="K27" s="6">
        <f>G27/3</f>
        <v>0</v>
      </c>
      <c r="M27" s="6">
        <f>G27/3</f>
        <v>0</v>
      </c>
    </row>
    <row r="28" spans="2:23" ht="21.75" customHeight="1" x14ac:dyDescent="0.35">
      <c r="B28" s="9" t="s">
        <v>13</v>
      </c>
      <c r="C28" s="9"/>
      <c r="D28" s="9"/>
      <c r="E28" s="9"/>
      <c r="F28" s="9"/>
      <c r="G28" s="10">
        <f>I28+K28+M28</f>
        <v>0</v>
      </c>
      <c r="H28" s="9"/>
      <c r="I28" s="23"/>
      <c r="J28" s="9"/>
      <c r="K28" s="23"/>
      <c r="L28" s="31"/>
      <c r="M28" s="32"/>
      <c r="N28" s="9"/>
    </row>
    <row r="29" spans="2:23" ht="21.75" customHeight="1" x14ac:dyDescent="0.35">
      <c r="C29" s="12" t="s">
        <v>14</v>
      </c>
      <c r="G29" s="6">
        <f>SUM(G17:G28)</f>
        <v>0</v>
      </c>
      <c r="I29" s="6">
        <f>SUM(I17:I28)</f>
        <v>0</v>
      </c>
      <c r="K29" s="6">
        <f>SUM(K17:K27,K28)</f>
        <v>0</v>
      </c>
      <c r="M29" s="6">
        <f>SUM(M17:M27,M28)</f>
        <v>0</v>
      </c>
    </row>
    <row r="30" spans="2:23" ht="15" thickBot="1" x14ac:dyDescent="0.4"/>
    <row r="31" spans="2:23" ht="21.75" customHeight="1" thickTop="1" thickBot="1" x14ac:dyDescent="0.5">
      <c r="B31" s="19" t="s">
        <v>16</v>
      </c>
      <c r="C31" s="18"/>
      <c r="D31" s="18"/>
      <c r="E31" s="18"/>
      <c r="F31" s="18"/>
      <c r="G31" s="35">
        <f>G14-G29</f>
        <v>21996</v>
      </c>
      <c r="H31" s="36"/>
      <c r="I31" s="35">
        <f>I14-I29</f>
        <v>7332</v>
      </c>
      <c r="J31" s="36"/>
      <c r="K31" s="35">
        <f>K14-K29</f>
        <v>7332</v>
      </c>
      <c r="L31" s="35"/>
      <c r="M31" s="35">
        <f>M14-M29</f>
        <v>7332</v>
      </c>
      <c r="N31" s="18"/>
    </row>
    <row r="32" spans="2:23" ht="15" thickTop="1" x14ac:dyDescent="0.35">
      <c r="N32" s="49"/>
    </row>
    <row r="33" spans="1:23" x14ac:dyDescent="0.35">
      <c r="B33" s="12" t="s">
        <v>17</v>
      </c>
      <c r="W33" s="48"/>
    </row>
    <row r="34" spans="1:23" ht="36.75" customHeight="1" x14ac:dyDescent="0.35">
      <c r="B34" s="53" t="s">
        <v>99</v>
      </c>
      <c r="C34" s="53"/>
      <c r="D34" s="53"/>
      <c r="E34" s="53"/>
      <c r="F34" s="53"/>
      <c r="G34" s="53"/>
      <c r="H34" s="53"/>
      <c r="I34" s="53"/>
      <c r="J34" s="53"/>
      <c r="K34" s="53"/>
      <c r="L34" s="53"/>
      <c r="M34" s="53"/>
      <c r="N34" s="53"/>
    </row>
    <row r="35" spans="1:23" ht="21.75" customHeight="1" x14ac:dyDescent="0.35">
      <c r="B35" s="54" t="s">
        <v>59</v>
      </c>
      <c r="C35" s="54"/>
      <c r="D35" s="54"/>
      <c r="E35" s="54"/>
      <c r="F35" s="54"/>
      <c r="G35" s="54"/>
      <c r="H35" s="54"/>
      <c r="I35" s="54"/>
      <c r="J35" s="54"/>
      <c r="K35" s="54"/>
      <c r="L35" s="54"/>
      <c r="M35" s="54"/>
      <c r="N35" s="54"/>
    </row>
    <row r="36" spans="1:23" ht="21.75" customHeight="1" x14ac:dyDescent="0.35">
      <c r="B36" s="53" t="s">
        <v>102</v>
      </c>
      <c r="C36" s="53"/>
      <c r="D36" s="53"/>
      <c r="E36" s="53"/>
      <c r="F36" s="53"/>
      <c r="G36" s="53"/>
      <c r="H36" s="53"/>
      <c r="I36" s="53"/>
      <c r="J36" s="53"/>
      <c r="K36" s="53"/>
      <c r="L36" s="53"/>
      <c r="M36" s="53"/>
      <c r="N36" s="53"/>
    </row>
    <row r="37" spans="1:23" ht="21.75" customHeight="1" x14ac:dyDescent="0.35">
      <c r="B37" s="11" t="s">
        <v>70</v>
      </c>
    </row>
    <row r="38" spans="1:23" ht="44.25" customHeight="1" x14ac:dyDescent="0.35">
      <c r="A38" s="50"/>
      <c r="B38" s="53" t="s">
        <v>101</v>
      </c>
      <c r="C38" s="53"/>
      <c r="D38" s="53"/>
      <c r="E38" s="53"/>
      <c r="F38" s="53"/>
      <c r="G38" s="53"/>
      <c r="H38" s="53"/>
      <c r="I38" s="53"/>
      <c r="J38" s="53"/>
      <c r="K38" s="53"/>
      <c r="L38" s="53"/>
      <c r="M38" s="53"/>
      <c r="N38" s="53"/>
    </row>
    <row r="40" spans="1:23" x14ac:dyDescent="0.35">
      <c r="B40" s="57" t="s">
        <v>18</v>
      </c>
      <c r="C40" s="57"/>
      <c r="D40" s="57"/>
      <c r="E40" s="57"/>
      <c r="F40" s="57"/>
      <c r="G40" s="57"/>
      <c r="H40" s="57"/>
      <c r="I40" s="57"/>
      <c r="J40" s="57"/>
      <c r="K40" s="57"/>
      <c r="L40" s="57"/>
      <c r="M40" s="57"/>
      <c r="N40" s="57"/>
    </row>
  </sheetData>
  <sheetProtection algorithmName="SHA-512" hashValue="E2W4cbNKHimr8/de5AkgLYXBEVsp103TC0qJ8DcU4sOt2ELaEx/lCG64gytxc4c8W6MAoCt4Ot8SKmhUj/zc0g==" saltValue="FaoyfYH57agDHnlxh9qy8Q==" spinCount="100000" sheet="1" selectLockedCells="1"/>
  <mergeCells count="14">
    <mergeCell ref="O24:W25"/>
    <mergeCell ref="B40:N40"/>
    <mergeCell ref="G2:N2"/>
    <mergeCell ref="B4:C4"/>
    <mergeCell ref="D4:E4"/>
    <mergeCell ref="H4:I4"/>
    <mergeCell ref="B5:N5"/>
    <mergeCell ref="I7:K7"/>
    <mergeCell ref="C11:D11"/>
    <mergeCell ref="E19:F19"/>
    <mergeCell ref="B34:N34"/>
    <mergeCell ref="B35:N35"/>
    <mergeCell ref="B36:N36"/>
    <mergeCell ref="B38:N38"/>
  </mergeCells>
  <pageMargins left="0.5" right="0.5" top="0.5" bottom="0.5" header="0.3" footer="0.3"/>
  <pageSetup scale="73"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Data!$E$6:$E$10</xm:f>
          </x14:formula1>
          <xm:sqref>E19:F19</xm:sqref>
        </x14:dataValidation>
        <x14:dataValidation type="list" allowBlank="1" showInputMessage="1" showErrorMessage="1" xr:uid="{00000000-0002-0000-0100-000001000000}">
          <x14:formula1>
            <xm:f>Data!$E$1:$E$4</xm:f>
          </x14:formula1>
          <xm:sqref>I7:K7</xm:sqref>
        </x14:dataValidation>
        <x14:dataValidation type="list" allowBlank="1" showInputMessage="1" showErrorMessage="1" xr:uid="{00000000-0002-0000-0100-000002000000}">
          <x14:formula1>
            <xm:f>Data!$A$66:$A$67</xm:f>
          </x14:formula1>
          <xm:sqref>E13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5BC5-7778-457C-871E-0C85AE291382}">
  <dimension ref="A1"/>
  <sheetViews>
    <sheetView workbookViewId="0"/>
  </sheetViews>
  <sheetFormatPr defaultRowHeight="14.5" x14ac:dyDescent="0.35"/>
  <sheetData>
    <row r="1" spans="1:1" x14ac:dyDescent="0.35">
      <c r="A1" s="7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6"/>
  <sheetViews>
    <sheetView topLeftCell="A37" workbookViewId="0">
      <selection activeCell="C66" sqref="C66"/>
    </sheetView>
  </sheetViews>
  <sheetFormatPr defaultRowHeight="14.5" x14ac:dyDescent="0.35"/>
  <cols>
    <col min="1" max="1" width="39.453125" bestFit="1" customWidth="1"/>
    <col min="5" max="5" width="17" bestFit="1" customWidth="1"/>
  </cols>
  <sheetData>
    <row r="1" spans="1:7" x14ac:dyDescent="0.35">
      <c r="A1" t="s">
        <v>22</v>
      </c>
      <c r="B1">
        <f>SUM(6*1770)</f>
        <v>10620</v>
      </c>
      <c r="C1">
        <v>48</v>
      </c>
      <c r="E1" t="s">
        <v>53</v>
      </c>
      <c r="F1">
        <v>2412</v>
      </c>
      <c r="G1">
        <v>32</v>
      </c>
    </row>
    <row r="2" spans="1:7" x14ac:dyDescent="0.35">
      <c r="A2" t="s">
        <v>23</v>
      </c>
      <c r="B2">
        <f>SUM(7*1770)</f>
        <v>12390</v>
      </c>
      <c r="C2">
        <v>56</v>
      </c>
      <c r="E2" t="s">
        <v>24</v>
      </c>
      <c r="F2">
        <v>4824</v>
      </c>
      <c r="G2">
        <v>64</v>
      </c>
    </row>
    <row r="3" spans="1:7" x14ac:dyDescent="0.35">
      <c r="A3" t="s">
        <v>24</v>
      </c>
      <c r="B3">
        <f>SUM(8*1770)</f>
        <v>14160</v>
      </c>
      <c r="C3">
        <v>64</v>
      </c>
      <c r="E3" t="s">
        <v>28</v>
      </c>
      <c r="F3">
        <v>7236</v>
      </c>
      <c r="G3">
        <v>96</v>
      </c>
    </row>
    <row r="4" spans="1:7" x14ac:dyDescent="0.35">
      <c r="A4" t="s">
        <v>25</v>
      </c>
      <c r="B4">
        <f>SUM(9*1770)</f>
        <v>15930</v>
      </c>
      <c r="C4">
        <v>72</v>
      </c>
      <c r="E4" t="s">
        <v>32</v>
      </c>
      <c r="F4">
        <v>9648</v>
      </c>
      <c r="G4">
        <v>96</v>
      </c>
    </row>
    <row r="5" spans="1:7" x14ac:dyDescent="0.35">
      <c r="A5" t="s">
        <v>26</v>
      </c>
      <c r="B5">
        <f>SUM(10*1770)</f>
        <v>17700</v>
      </c>
      <c r="C5">
        <v>80</v>
      </c>
    </row>
    <row r="6" spans="1:7" x14ac:dyDescent="0.35">
      <c r="A6" t="s">
        <v>27</v>
      </c>
      <c r="B6">
        <f>SUM(11*1770)</f>
        <v>19470</v>
      </c>
      <c r="C6">
        <v>88</v>
      </c>
      <c r="E6" t="s">
        <v>52</v>
      </c>
      <c r="F6">
        <v>0</v>
      </c>
    </row>
    <row r="7" spans="1:7" x14ac:dyDescent="0.35">
      <c r="A7" t="s">
        <v>28</v>
      </c>
      <c r="B7">
        <f>SUM(12*1770)</f>
        <v>21240</v>
      </c>
      <c r="C7">
        <v>96</v>
      </c>
      <c r="E7" t="s">
        <v>53</v>
      </c>
      <c r="F7" s="43">
        <v>154.68</v>
      </c>
    </row>
    <row r="8" spans="1:7" x14ac:dyDescent="0.35">
      <c r="A8" t="s">
        <v>29</v>
      </c>
      <c r="B8">
        <f t="shared" ref="B8:B13" si="0">SUM(12*1770)</f>
        <v>21240</v>
      </c>
      <c r="C8">
        <v>96</v>
      </c>
      <c r="E8" t="s">
        <v>24</v>
      </c>
      <c r="F8" s="43">
        <v>309.36</v>
      </c>
    </row>
    <row r="9" spans="1:7" x14ac:dyDescent="0.35">
      <c r="A9" t="s">
        <v>30</v>
      </c>
      <c r="B9">
        <f t="shared" si="0"/>
        <v>21240</v>
      </c>
      <c r="C9">
        <v>96</v>
      </c>
      <c r="E9" t="s">
        <v>28</v>
      </c>
      <c r="F9" s="43">
        <v>464.04</v>
      </c>
    </row>
    <row r="10" spans="1:7" x14ac:dyDescent="0.35">
      <c r="A10" t="s">
        <v>31</v>
      </c>
      <c r="B10">
        <f t="shared" si="0"/>
        <v>21240</v>
      </c>
      <c r="C10">
        <v>96</v>
      </c>
      <c r="E10" t="s">
        <v>32</v>
      </c>
      <c r="F10" s="43">
        <v>618.72</v>
      </c>
    </row>
    <row r="11" spans="1:7" x14ac:dyDescent="0.35">
      <c r="A11" t="s">
        <v>32</v>
      </c>
      <c r="B11">
        <f t="shared" si="0"/>
        <v>21240</v>
      </c>
      <c r="C11">
        <v>96</v>
      </c>
    </row>
    <row r="12" spans="1:7" x14ac:dyDescent="0.35">
      <c r="A12" t="s">
        <v>33</v>
      </c>
      <c r="B12">
        <f t="shared" si="0"/>
        <v>21240</v>
      </c>
      <c r="C12">
        <v>96</v>
      </c>
    </row>
    <row r="13" spans="1:7" x14ac:dyDescent="0.35">
      <c r="A13" t="s">
        <v>34</v>
      </c>
      <c r="B13">
        <f t="shared" si="0"/>
        <v>21240</v>
      </c>
      <c r="C13">
        <v>96</v>
      </c>
    </row>
    <row r="14" spans="1:7" x14ac:dyDescent="0.35">
      <c r="A14" t="s">
        <v>35</v>
      </c>
      <c r="B14">
        <f>SUM(19*1770)</f>
        <v>33630</v>
      </c>
      <c r="C14">
        <v>152</v>
      </c>
    </row>
    <row r="15" spans="1:7" x14ac:dyDescent="0.35">
      <c r="A15" t="s">
        <v>36</v>
      </c>
      <c r="B15">
        <f>SUM(20*1770)</f>
        <v>35400</v>
      </c>
      <c r="C15">
        <v>160</v>
      </c>
    </row>
    <row r="16" spans="1:7" x14ac:dyDescent="0.35">
      <c r="A16" t="s">
        <v>37</v>
      </c>
      <c r="B16">
        <f>SUM(21*1770)</f>
        <v>37170</v>
      </c>
      <c r="C16">
        <v>168</v>
      </c>
    </row>
    <row r="17" spans="1:3" x14ac:dyDescent="0.35">
      <c r="A17" t="s">
        <v>38</v>
      </c>
      <c r="B17">
        <f>SUM(22*1770)</f>
        <v>38940</v>
      </c>
      <c r="C17">
        <v>176</v>
      </c>
    </row>
    <row r="19" spans="1:3" x14ac:dyDescent="0.35">
      <c r="A19" t="s">
        <v>7</v>
      </c>
      <c r="B19">
        <v>95</v>
      </c>
    </row>
    <row r="20" spans="1:3" x14ac:dyDescent="0.35">
      <c r="A20" t="s">
        <v>8</v>
      </c>
      <c r="B20">
        <v>0</v>
      </c>
    </row>
    <row r="22" spans="1:3" x14ac:dyDescent="0.35">
      <c r="A22" t="s">
        <v>87</v>
      </c>
      <c r="B22">
        <v>10832</v>
      </c>
    </row>
    <row r="23" spans="1:3" x14ac:dyDescent="0.35">
      <c r="A23" t="s">
        <v>43</v>
      </c>
      <c r="B23">
        <v>11239</v>
      </c>
    </row>
    <row r="24" spans="1:3" x14ac:dyDescent="0.35">
      <c r="A24" t="s">
        <v>71</v>
      </c>
      <c r="B24">
        <v>12000</v>
      </c>
    </row>
    <row r="25" spans="1:3" x14ac:dyDescent="0.35">
      <c r="A25" t="s">
        <v>63</v>
      </c>
      <c r="B25">
        <v>11583</v>
      </c>
    </row>
    <row r="26" spans="1:3" x14ac:dyDescent="0.35">
      <c r="A26" t="s">
        <v>62</v>
      </c>
      <c r="B26">
        <v>11239</v>
      </c>
    </row>
    <row r="27" spans="1:3" x14ac:dyDescent="0.35">
      <c r="A27" t="s">
        <v>74</v>
      </c>
      <c r="B27">
        <v>12402</v>
      </c>
    </row>
    <row r="28" spans="1:3" x14ac:dyDescent="0.35">
      <c r="A28" t="s">
        <v>73</v>
      </c>
      <c r="B28">
        <v>13427</v>
      </c>
    </row>
    <row r="29" spans="1:3" x14ac:dyDescent="0.35">
      <c r="A29" t="s">
        <v>75</v>
      </c>
      <c r="B29">
        <v>11227</v>
      </c>
    </row>
    <row r="30" spans="1:3" x14ac:dyDescent="0.35">
      <c r="A30" t="s">
        <v>42</v>
      </c>
      <c r="B30">
        <v>11239</v>
      </c>
    </row>
    <row r="31" spans="1:3" x14ac:dyDescent="0.35">
      <c r="A31" t="s">
        <v>72</v>
      </c>
      <c r="B31">
        <v>12000</v>
      </c>
    </row>
    <row r="32" spans="1:3" x14ac:dyDescent="0.35">
      <c r="A32" t="s">
        <v>77</v>
      </c>
      <c r="B32">
        <v>13527</v>
      </c>
    </row>
    <row r="33" spans="1:2" x14ac:dyDescent="0.35">
      <c r="A33" t="s">
        <v>76</v>
      </c>
      <c r="B33">
        <v>11288</v>
      </c>
    </row>
    <row r="34" spans="1:2" x14ac:dyDescent="0.35">
      <c r="A34" t="s">
        <v>78</v>
      </c>
      <c r="B34">
        <v>11792</v>
      </c>
    </row>
    <row r="35" spans="1:2" x14ac:dyDescent="0.35">
      <c r="A35" t="s">
        <v>79</v>
      </c>
      <c r="B35">
        <v>13527</v>
      </c>
    </row>
    <row r="36" spans="1:2" x14ac:dyDescent="0.35">
      <c r="A36" t="s">
        <v>80</v>
      </c>
      <c r="B36">
        <v>11288</v>
      </c>
    </row>
    <row r="37" spans="1:2" x14ac:dyDescent="0.35">
      <c r="A37" t="s">
        <v>81</v>
      </c>
      <c r="B37">
        <v>11792</v>
      </c>
    </row>
    <row r="38" spans="1:2" x14ac:dyDescent="0.35">
      <c r="A38" t="s">
        <v>68</v>
      </c>
      <c r="B38">
        <v>11583</v>
      </c>
    </row>
    <row r="39" spans="1:2" x14ac:dyDescent="0.35">
      <c r="A39" t="s">
        <v>69</v>
      </c>
      <c r="B39">
        <v>13227</v>
      </c>
    </row>
    <row r="40" spans="1:2" x14ac:dyDescent="0.35">
      <c r="A40" t="s">
        <v>61</v>
      </c>
      <c r="B40">
        <v>12629</v>
      </c>
    </row>
    <row r="41" spans="1:2" x14ac:dyDescent="0.35">
      <c r="A41" t="s">
        <v>64</v>
      </c>
      <c r="B41">
        <v>11583</v>
      </c>
    </row>
    <row r="42" spans="1:2" x14ac:dyDescent="0.35">
      <c r="A42" t="s">
        <v>65</v>
      </c>
      <c r="B42">
        <v>12629</v>
      </c>
    </row>
    <row r="43" spans="1:2" x14ac:dyDescent="0.35">
      <c r="A43" t="s">
        <v>66</v>
      </c>
      <c r="B43">
        <v>11583</v>
      </c>
    </row>
    <row r="44" spans="1:2" x14ac:dyDescent="0.35">
      <c r="A44" t="s">
        <v>67</v>
      </c>
      <c r="B44">
        <v>13227</v>
      </c>
    </row>
    <row r="45" spans="1:2" x14ac:dyDescent="0.35">
      <c r="A45" t="s">
        <v>82</v>
      </c>
      <c r="B45">
        <v>13227</v>
      </c>
    </row>
    <row r="46" spans="1:2" x14ac:dyDescent="0.35">
      <c r="A46" t="s">
        <v>83</v>
      </c>
      <c r="B46">
        <v>10988</v>
      </c>
    </row>
    <row r="47" spans="1:2" x14ac:dyDescent="0.35">
      <c r="A47" t="s">
        <v>84</v>
      </c>
      <c r="B47">
        <v>13227</v>
      </c>
    </row>
    <row r="48" spans="1:2" x14ac:dyDescent="0.35">
      <c r="A48" t="s">
        <v>88</v>
      </c>
      <c r="B48">
        <v>11239</v>
      </c>
    </row>
    <row r="49" spans="1:2" x14ac:dyDescent="0.35">
      <c r="A49" t="s">
        <v>89</v>
      </c>
      <c r="B49">
        <v>12000</v>
      </c>
    </row>
    <row r="50" spans="1:2" x14ac:dyDescent="0.35">
      <c r="A50" t="s">
        <v>85</v>
      </c>
      <c r="B50">
        <v>10988</v>
      </c>
    </row>
    <row r="51" spans="1:2" x14ac:dyDescent="0.35">
      <c r="A51" t="s">
        <v>86</v>
      </c>
      <c r="B51">
        <v>13227</v>
      </c>
    </row>
    <row r="52" spans="1:2" x14ac:dyDescent="0.35">
      <c r="A52" t="s">
        <v>44</v>
      </c>
      <c r="B52">
        <v>0</v>
      </c>
    </row>
    <row r="61" spans="1:2" x14ac:dyDescent="0.35">
      <c r="A61" t="s">
        <v>90</v>
      </c>
      <c r="B61">
        <v>7532</v>
      </c>
    </row>
    <row r="62" spans="1:2" x14ac:dyDescent="0.35">
      <c r="A62" t="s">
        <v>91</v>
      </c>
      <c r="B62">
        <v>7167</v>
      </c>
    </row>
    <row r="63" spans="1:2" x14ac:dyDescent="0.35">
      <c r="A63" t="s">
        <v>92</v>
      </c>
      <c r="B63">
        <v>6854</v>
      </c>
    </row>
    <row r="64" spans="1:2" x14ac:dyDescent="0.35">
      <c r="A64" t="s">
        <v>46</v>
      </c>
      <c r="B64">
        <v>0</v>
      </c>
    </row>
    <row r="66" spans="1:2" x14ac:dyDescent="0.35">
      <c r="A66" t="s">
        <v>7</v>
      </c>
      <c r="B66">
        <v>2200</v>
      </c>
    </row>
    <row r="67" spans="1:2" x14ac:dyDescent="0.35">
      <c r="A67" t="s">
        <v>8</v>
      </c>
      <c r="B67">
        <v>0</v>
      </c>
    </row>
    <row r="69" spans="1:2" x14ac:dyDescent="0.35">
      <c r="A69" t="s">
        <v>52</v>
      </c>
      <c r="B69">
        <v>0</v>
      </c>
    </row>
    <row r="70" spans="1:2" x14ac:dyDescent="0.35">
      <c r="A70" t="s">
        <v>22</v>
      </c>
      <c r="B70" s="43">
        <v>232.02</v>
      </c>
    </row>
    <row r="71" spans="1:2" x14ac:dyDescent="0.35">
      <c r="A71" t="s">
        <v>23</v>
      </c>
      <c r="B71">
        <v>270.69</v>
      </c>
    </row>
    <row r="72" spans="1:2" x14ac:dyDescent="0.35">
      <c r="A72" t="s">
        <v>24</v>
      </c>
      <c r="B72" s="43">
        <v>309.36</v>
      </c>
    </row>
    <row r="73" spans="1:2" x14ac:dyDescent="0.35">
      <c r="A73" t="s">
        <v>25</v>
      </c>
      <c r="B73">
        <v>348.03</v>
      </c>
    </row>
    <row r="74" spans="1:2" x14ac:dyDescent="0.35">
      <c r="A74" t="s">
        <v>26</v>
      </c>
      <c r="B74" s="43">
        <v>386.7</v>
      </c>
    </row>
    <row r="75" spans="1:2" x14ac:dyDescent="0.35">
      <c r="A75" t="s">
        <v>27</v>
      </c>
      <c r="B75">
        <v>425.37</v>
      </c>
    </row>
    <row r="76" spans="1:2" x14ac:dyDescent="0.35">
      <c r="A76" t="s">
        <v>28</v>
      </c>
      <c r="B76" s="43">
        <v>464.04</v>
      </c>
    </row>
    <row r="77" spans="1:2" x14ac:dyDescent="0.35">
      <c r="A77" t="s">
        <v>29</v>
      </c>
      <c r="B77">
        <v>502.71</v>
      </c>
    </row>
    <row r="78" spans="1:2" x14ac:dyDescent="0.35">
      <c r="A78" t="s">
        <v>30</v>
      </c>
      <c r="B78" s="43">
        <v>541.38</v>
      </c>
    </row>
    <row r="79" spans="1:2" x14ac:dyDescent="0.35">
      <c r="A79" t="s">
        <v>31</v>
      </c>
      <c r="B79">
        <v>580.04999999999995</v>
      </c>
    </row>
    <row r="80" spans="1:2" x14ac:dyDescent="0.35">
      <c r="A80" t="s">
        <v>32</v>
      </c>
      <c r="B80" s="43">
        <v>618.72</v>
      </c>
    </row>
    <row r="81" spans="1:2" x14ac:dyDescent="0.35">
      <c r="A81" t="s">
        <v>33</v>
      </c>
      <c r="B81">
        <v>657.39</v>
      </c>
    </row>
    <row r="82" spans="1:2" x14ac:dyDescent="0.35">
      <c r="A82" t="s">
        <v>34</v>
      </c>
      <c r="B82" s="43">
        <v>696.06</v>
      </c>
    </row>
    <row r="83" spans="1:2" x14ac:dyDescent="0.35">
      <c r="A83" t="s">
        <v>35</v>
      </c>
      <c r="B83">
        <v>734.73</v>
      </c>
    </row>
    <row r="84" spans="1:2" x14ac:dyDescent="0.35">
      <c r="A84" t="s">
        <v>36</v>
      </c>
      <c r="B84" s="43">
        <v>773.4</v>
      </c>
    </row>
    <row r="85" spans="1:2" x14ac:dyDescent="0.35">
      <c r="A85" t="s">
        <v>37</v>
      </c>
      <c r="B85">
        <v>812.07</v>
      </c>
    </row>
    <row r="86" spans="1:2" x14ac:dyDescent="0.35">
      <c r="A86" t="s">
        <v>38</v>
      </c>
      <c r="B86" s="43">
        <v>850.74</v>
      </c>
    </row>
  </sheetData>
  <sheetProtection algorithmName="SHA-512" hashValue="3/Y+fs8KXjgqJErGy7cBR+ZM0Bq1pYLHH9SrRK968YVXSJUX0UZlrlpAO6swOMZKMDxLoUsXtxIMN93zJGiaKQ==" saltValue="LhsFt6kBbZcdXeond5LPbg==" spinCount="100000" sheet="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Traditional Students</vt:lpstr>
      <vt:lpstr>College of Prof. Studies</vt:lpstr>
      <vt:lpstr>Language</vt:lpstr>
      <vt:lpstr>Data</vt:lpstr>
      <vt:lpstr>Credits</vt:lpstr>
      <vt:lpstr>'College of Prof. Studies'!Print_Area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Westendorf</dc:creator>
  <cp:lastModifiedBy>Jaz Howard</cp:lastModifiedBy>
  <cp:lastPrinted>2018-06-07T19:52:05Z</cp:lastPrinted>
  <dcterms:created xsi:type="dcterms:W3CDTF">2018-06-06T22:54:45Z</dcterms:created>
  <dcterms:modified xsi:type="dcterms:W3CDTF">2026-06-03T21:55:35Z</dcterms:modified>
</cp:coreProperties>
</file>